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kise-my.sharepoint.com/personal/chris_bengtsson_ki_se/Documents/Workspace/99. Vibe/Projects/Budgetmall vid forskningsansökningar/"/>
    </mc:Choice>
  </mc:AlternateContent>
  <xr:revisionPtr revIDLastSave="24" documentId="11_9880924D3F00DD9DEF8C0CF840850A6D4FD195CE" xr6:coauthVersionLast="47" xr6:coauthVersionMax="47" xr10:uidLastSave="{5ABDF8D7-D8E2-4A3B-B59F-8533A3AAF0BC}"/>
  <bookViews>
    <workbookView xWindow="1884" yWindow="1884" windowWidth="34560" windowHeight="18600" tabRatio="928" activeTab="3" xr2:uid="{00000000-000D-0000-FFFF-FFFF00000000}"/>
  </bookViews>
  <sheets>
    <sheet name="Start" sheetId="1" r:id="rId1"/>
    <sheet name="Settings" sheetId="2" r:id="rId2"/>
    <sheet name="Budget basis" sheetId="3" r:id="rId3"/>
    <sheet name="EXAMPLE (excluded)" sheetId="4" r:id="rId4"/>
    <sheet name="Forte" sheetId="5" r:id="rId5"/>
    <sheet name="VR" sheetId="6" r:id="rId6"/>
    <sheet name="Formas" sheetId="7" r:id="rId7"/>
    <sheet name="Vinnova" sheetId="8" r:id="rId8"/>
    <sheet name="Cancerfonden" sheetId="9" r:id="rId9"/>
    <sheet name="Hjärt-Lungfonden" sheetId="10" r:id="rId10"/>
    <sheet name="KAW" sheetId="11" r:id="rId11"/>
    <sheet name="RaHFo" sheetId="12" r:id="rId12"/>
    <sheet name="ADSS" sheetId="13" r:id="rId13"/>
    <sheet name="Tandläkarsällskapet" sheetId="14" r:id="rId14"/>
    <sheet name="SOF" sheetId="15" r:id="rId15"/>
    <sheet name="ALF" sheetId="16" r:id="rId16"/>
    <sheet name="Eklund Foundation" sheetId="17" r:id="rId17"/>
    <sheet name="Other funder" sheetId="18" r:id="rId18"/>
  </sheets>
  <definedNames>
    <definedName name="DR_KAT">Settings!$C$65:$E$65</definedName>
    <definedName name="DR_VAL">Settings!$C$66:$E$69</definedName>
    <definedName name="FLIK_LISTA">'Budget basis'!$N$5:$N$18</definedName>
    <definedName name="INDI_KI">Settings!$C$10</definedName>
    <definedName name="INST_LIST">Settings!$C$21:$C$22</definedName>
    <definedName name="INST_TAB">Settings!$C$21:$G$22</definedName>
    <definedName name="LKP">Settings!$C$6</definedName>
    <definedName name="LKP_EXT">Settings!$C$17</definedName>
    <definedName name="RULES">Settings!$B$27:$K$39</definedName>
    <definedName name="SAL_IDX">Settings!$C$13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6" l="1"/>
  <c r="K93" i="18"/>
  <c r="K92" i="18"/>
  <c r="G92" i="18"/>
  <c r="F92" i="18"/>
  <c r="L86" i="18"/>
  <c r="K86" i="18"/>
  <c r="J86" i="18"/>
  <c r="I86" i="18"/>
  <c r="H86" i="18"/>
  <c r="G86" i="18"/>
  <c r="L85" i="18"/>
  <c r="F86" i="18" s="1"/>
  <c r="F82" i="18"/>
  <c r="K79" i="18"/>
  <c r="J79" i="18"/>
  <c r="I79" i="18"/>
  <c r="H79" i="18"/>
  <c r="G79" i="18"/>
  <c r="F79" i="18"/>
  <c r="K74" i="18"/>
  <c r="J74" i="18"/>
  <c r="I74" i="18"/>
  <c r="H74" i="18"/>
  <c r="G74" i="18"/>
  <c r="F74" i="18"/>
  <c r="D74" i="18"/>
  <c r="D72" i="18"/>
  <c r="D71" i="18"/>
  <c r="D62" i="18"/>
  <c r="K61" i="18"/>
  <c r="K62" i="18" s="1"/>
  <c r="K60" i="18"/>
  <c r="J60" i="18"/>
  <c r="I60" i="18"/>
  <c r="H60" i="18"/>
  <c r="G60" i="18"/>
  <c r="F60" i="18"/>
  <c r="L60" i="18" s="1"/>
  <c r="K59" i="18"/>
  <c r="J59" i="18"/>
  <c r="I59" i="18"/>
  <c r="H59" i="18"/>
  <c r="G59" i="18"/>
  <c r="F59" i="18"/>
  <c r="L59" i="18" s="1"/>
  <c r="K58" i="18"/>
  <c r="J58" i="18"/>
  <c r="I58" i="18"/>
  <c r="L58" i="18" s="1"/>
  <c r="H58" i="18"/>
  <c r="G58" i="18"/>
  <c r="F58" i="18"/>
  <c r="K57" i="18"/>
  <c r="J57" i="18"/>
  <c r="J61" i="18" s="1"/>
  <c r="J62" i="18" s="1"/>
  <c r="I57" i="18"/>
  <c r="H57" i="18"/>
  <c r="H61" i="18" s="1"/>
  <c r="H62" i="18" s="1"/>
  <c r="G57" i="18"/>
  <c r="G61" i="18" s="1"/>
  <c r="G62" i="18" s="1"/>
  <c r="F57" i="18"/>
  <c r="L57" i="18" s="1"/>
  <c r="G56" i="18"/>
  <c r="K54" i="18"/>
  <c r="J54" i="18"/>
  <c r="I54" i="18"/>
  <c r="H54" i="18"/>
  <c r="G54" i="18"/>
  <c r="L54" i="18" s="1"/>
  <c r="F54" i="18"/>
  <c r="L53" i="18"/>
  <c r="L52" i="18"/>
  <c r="L51" i="18"/>
  <c r="L50" i="18"/>
  <c r="L49" i="18"/>
  <c r="L48" i="18"/>
  <c r="K46" i="18"/>
  <c r="J46" i="18"/>
  <c r="I46" i="18"/>
  <c r="H46" i="18"/>
  <c r="G46" i="18"/>
  <c r="F46" i="18"/>
  <c r="L45" i="18"/>
  <c r="L44" i="18"/>
  <c r="L43" i="18"/>
  <c r="L42" i="18"/>
  <c r="L41" i="18"/>
  <c r="L40" i="18"/>
  <c r="L39" i="18"/>
  <c r="L38" i="18"/>
  <c r="L31" i="18"/>
  <c r="K31" i="18"/>
  <c r="J31" i="18"/>
  <c r="I31" i="18"/>
  <c r="H31" i="18"/>
  <c r="G31" i="18"/>
  <c r="F31" i="18"/>
  <c r="K30" i="18"/>
  <c r="J30" i="18"/>
  <c r="I30" i="18"/>
  <c r="H30" i="18"/>
  <c r="G30" i="18"/>
  <c r="F30" i="18"/>
  <c r="K29" i="18"/>
  <c r="J29" i="18"/>
  <c r="I29" i="18"/>
  <c r="H29" i="18"/>
  <c r="G29" i="18"/>
  <c r="F29" i="18"/>
  <c r="L29" i="18" s="1"/>
  <c r="K28" i="18"/>
  <c r="J28" i="18"/>
  <c r="I28" i="18"/>
  <c r="L28" i="18" s="1"/>
  <c r="H28" i="18"/>
  <c r="G28" i="18"/>
  <c r="F28" i="18"/>
  <c r="K26" i="18"/>
  <c r="J26" i="18"/>
  <c r="I26" i="18"/>
  <c r="H26" i="18"/>
  <c r="G26" i="18"/>
  <c r="F26" i="18"/>
  <c r="L26" i="18" s="1"/>
  <c r="K25" i="18"/>
  <c r="J25" i="18"/>
  <c r="I25" i="18"/>
  <c r="H25" i="18"/>
  <c r="G25" i="18"/>
  <c r="F25" i="18"/>
  <c r="K24" i="18"/>
  <c r="J24" i="18"/>
  <c r="I24" i="18"/>
  <c r="H24" i="18"/>
  <c r="G24" i="18"/>
  <c r="F24" i="18"/>
  <c r="L24" i="18" s="1"/>
  <c r="K23" i="18"/>
  <c r="J23" i="18"/>
  <c r="I23" i="18"/>
  <c r="H23" i="18"/>
  <c r="G23" i="18"/>
  <c r="F23" i="18"/>
  <c r="K22" i="18"/>
  <c r="J22" i="18"/>
  <c r="I22" i="18"/>
  <c r="H22" i="18"/>
  <c r="G22" i="18"/>
  <c r="F22" i="18"/>
  <c r="L22" i="18" s="1"/>
  <c r="K21" i="18"/>
  <c r="J21" i="18"/>
  <c r="I21" i="18"/>
  <c r="H21" i="18"/>
  <c r="G21" i="18"/>
  <c r="F21" i="18"/>
  <c r="K20" i="18"/>
  <c r="J20" i="18"/>
  <c r="I20" i="18"/>
  <c r="H20" i="18"/>
  <c r="G20" i="18"/>
  <c r="F20" i="18"/>
  <c r="L20" i="18" s="1"/>
  <c r="K19" i="18"/>
  <c r="K32" i="18" s="1"/>
  <c r="J19" i="18"/>
  <c r="J32" i="18" s="1"/>
  <c r="I19" i="18"/>
  <c r="H19" i="18"/>
  <c r="G19" i="18"/>
  <c r="G32" i="18" s="1"/>
  <c r="F19" i="18"/>
  <c r="W17" i="18"/>
  <c r="S17" i="18"/>
  <c r="R17" i="18"/>
  <c r="K17" i="18"/>
  <c r="K91" i="18" s="1"/>
  <c r="J17" i="18"/>
  <c r="I17" i="18"/>
  <c r="H17" i="18"/>
  <c r="G17" i="18"/>
  <c r="O17" i="18" s="1"/>
  <c r="F17" i="18"/>
  <c r="N17" i="18" s="1"/>
  <c r="H156" i="17"/>
  <c r="G156" i="17"/>
  <c r="I155" i="17"/>
  <c r="H155" i="17"/>
  <c r="J154" i="17"/>
  <c r="I154" i="17"/>
  <c r="H154" i="17"/>
  <c r="H157" i="17" s="1"/>
  <c r="H158" i="17" s="1"/>
  <c r="G154" i="17"/>
  <c r="J153" i="17"/>
  <c r="I153" i="17"/>
  <c r="G133" i="17"/>
  <c r="B133" i="17"/>
  <c r="I132" i="17"/>
  <c r="B132" i="17"/>
  <c r="H131" i="17"/>
  <c r="B131" i="17"/>
  <c r="B130" i="17"/>
  <c r="I127" i="17"/>
  <c r="H127" i="17"/>
  <c r="K126" i="17"/>
  <c r="J126" i="17"/>
  <c r="I126" i="17"/>
  <c r="H126" i="17"/>
  <c r="G126" i="17"/>
  <c r="F126" i="17"/>
  <c r="K125" i="17"/>
  <c r="J125" i="17"/>
  <c r="I125" i="17"/>
  <c r="H125" i="17"/>
  <c r="G125" i="17"/>
  <c r="F125" i="17"/>
  <c r="K124" i="17"/>
  <c r="J124" i="17"/>
  <c r="I124" i="17"/>
  <c r="H124" i="17"/>
  <c r="G124" i="17"/>
  <c r="F124" i="17"/>
  <c r="L123" i="17"/>
  <c r="K123" i="17"/>
  <c r="J123" i="17"/>
  <c r="I123" i="17"/>
  <c r="H123" i="17"/>
  <c r="G123" i="17"/>
  <c r="F123" i="17"/>
  <c r="L122" i="17"/>
  <c r="K122" i="17"/>
  <c r="J122" i="17"/>
  <c r="I122" i="17"/>
  <c r="H122" i="17"/>
  <c r="G122" i="17"/>
  <c r="F122" i="17"/>
  <c r="K121" i="17"/>
  <c r="J121" i="17"/>
  <c r="I121" i="17"/>
  <c r="H121" i="17"/>
  <c r="G121" i="17"/>
  <c r="F121" i="17"/>
  <c r="J118" i="17"/>
  <c r="I118" i="17"/>
  <c r="K117" i="17"/>
  <c r="J117" i="17"/>
  <c r="I117" i="17"/>
  <c r="H117" i="17"/>
  <c r="G117" i="17"/>
  <c r="F117" i="17"/>
  <c r="K116" i="17"/>
  <c r="J116" i="17"/>
  <c r="I116" i="17"/>
  <c r="H116" i="17"/>
  <c r="G116" i="17"/>
  <c r="F116" i="17"/>
  <c r="K115" i="17"/>
  <c r="J115" i="17"/>
  <c r="I115" i="17"/>
  <c r="H115" i="17"/>
  <c r="G115" i="17"/>
  <c r="F115" i="17"/>
  <c r="K114" i="17"/>
  <c r="J114" i="17"/>
  <c r="I114" i="17"/>
  <c r="H114" i="17"/>
  <c r="G114" i="17"/>
  <c r="F114" i="17"/>
  <c r="L113" i="17"/>
  <c r="K113" i="17"/>
  <c r="J113" i="17"/>
  <c r="I113" i="17"/>
  <c r="H113" i="17"/>
  <c r="G113" i="17"/>
  <c r="F113" i="17"/>
  <c r="K112" i="17"/>
  <c r="J112" i="17"/>
  <c r="I112" i="17"/>
  <c r="H112" i="17"/>
  <c r="G112" i="17"/>
  <c r="F112" i="17"/>
  <c r="K111" i="17"/>
  <c r="J111" i="17"/>
  <c r="I111" i="17"/>
  <c r="H111" i="17"/>
  <c r="G111" i="17"/>
  <c r="F111" i="17"/>
  <c r="L110" i="17"/>
  <c r="K110" i="17"/>
  <c r="J110" i="17"/>
  <c r="I110" i="17"/>
  <c r="H110" i="17"/>
  <c r="G110" i="17"/>
  <c r="F110" i="17"/>
  <c r="K104" i="17"/>
  <c r="J104" i="17"/>
  <c r="B104" i="17"/>
  <c r="J103" i="17"/>
  <c r="I103" i="17"/>
  <c r="G103" i="17"/>
  <c r="B103" i="17"/>
  <c r="G102" i="17"/>
  <c r="F102" i="17"/>
  <c r="B102" i="17"/>
  <c r="J101" i="17"/>
  <c r="I101" i="17"/>
  <c r="B101" i="17"/>
  <c r="K99" i="17"/>
  <c r="J99" i="17"/>
  <c r="B99" i="17"/>
  <c r="H98" i="17"/>
  <c r="G98" i="17"/>
  <c r="B98" i="17"/>
  <c r="B97" i="17"/>
  <c r="F96" i="17"/>
  <c r="B96" i="17"/>
  <c r="H95" i="17"/>
  <c r="F95" i="17"/>
  <c r="B95" i="17"/>
  <c r="J94" i="17"/>
  <c r="I94" i="17"/>
  <c r="B94" i="17"/>
  <c r="K93" i="17"/>
  <c r="I93" i="17"/>
  <c r="G93" i="17"/>
  <c r="F93" i="17"/>
  <c r="B93" i="17"/>
  <c r="H92" i="17"/>
  <c r="B92" i="17"/>
  <c r="J90" i="17"/>
  <c r="I90" i="17"/>
  <c r="H90" i="17"/>
  <c r="J86" i="17"/>
  <c r="I86" i="17"/>
  <c r="H86" i="17"/>
  <c r="G86" i="17"/>
  <c r="L85" i="17"/>
  <c r="L86" i="17" s="1"/>
  <c r="K79" i="17"/>
  <c r="J79" i="17"/>
  <c r="I79" i="17"/>
  <c r="H79" i="17"/>
  <c r="D62" i="17"/>
  <c r="I61" i="17"/>
  <c r="I62" i="17" s="1"/>
  <c r="I135" i="17" s="1"/>
  <c r="K60" i="17"/>
  <c r="K133" i="17" s="1"/>
  <c r="J60" i="17"/>
  <c r="J133" i="17" s="1"/>
  <c r="I60" i="17"/>
  <c r="I133" i="17" s="1"/>
  <c r="H60" i="17"/>
  <c r="H133" i="17" s="1"/>
  <c r="G60" i="17"/>
  <c r="F60" i="17"/>
  <c r="F133" i="17" s="1"/>
  <c r="K59" i="17"/>
  <c r="K132" i="17" s="1"/>
  <c r="J59" i="17"/>
  <c r="J132" i="17" s="1"/>
  <c r="I59" i="17"/>
  <c r="H59" i="17"/>
  <c r="H132" i="17" s="1"/>
  <c r="G59" i="17"/>
  <c r="G132" i="17" s="1"/>
  <c r="F59" i="17"/>
  <c r="F132" i="17" s="1"/>
  <c r="K58" i="17"/>
  <c r="K131" i="17" s="1"/>
  <c r="J58" i="17"/>
  <c r="J131" i="17" s="1"/>
  <c r="I58" i="17"/>
  <c r="I131" i="17" s="1"/>
  <c r="H58" i="17"/>
  <c r="G58" i="17"/>
  <c r="G131" i="17" s="1"/>
  <c r="F58" i="17"/>
  <c r="F131" i="17" s="1"/>
  <c r="K57" i="17"/>
  <c r="K130" i="17" s="1"/>
  <c r="J57" i="17"/>
  <c r="J130" i="17" s="1"/>
  <c r="I57" i="17"/>
  <c r="I130" i="17" s="1"/>
  <c r="H57" i="17"/>
  <c r="H130" i="17" s="1"/>
  <c r="G57" i="17"/>
  <c r="G61" i="17" s="1"/>
  <c r="F57" i="17"/>
  <c r="L57" i="17" s="1"/>
  <c r="L130" i="17" s="1"/>
  <c r="G56" i="17"/>
  <c r="K54" i="17"/>
  <c r="K127" i="17" s="1"/>
  <c r="J54" i="17"/>
  <c r="I54" i="17"/>
  <c r="H54" i="17"/>
  <c r="G54" i="17"/>
  <c r="G127" i="17" s="1"/>
  <c r="F54" i="17"/>
  <c r="F127" i="17" s="1"/>
  <c r="L53" i="17"/>
  <c r="L126" i="17" s="1"/>
  <c r="L52" i="17"/>
  <c r="L125" i="17" s="1"/>
  <c r="L51" i="17"/>
  <c r="L124" i="17" s="1"/>
  <c r="L50" i="17"/>
  <c r="L49" i="17"/>
  <c r="L48" i="17"/>
  <c r="L121" i="17" s="1"/>
  <c r="K46" i="17"/>
  <c r="J46" i="17"/>
  <c r="I46" i="17"/>
  <c r="H46" i="17"/>
  <c r="H118" i="17" s="1"/>
  <c r="G46" i="17"/>
  <c r="G118" i="17" s="1"/>
  <c r="F46" i="17"/>
  <c r="L46" i="17" s="1"/>
  <c r="L118" i="17" s="1"/>
  <c r="L45" i="17"/>
  <c r="L117" i="17" s="1"/>
  <c r="L44" i="17"/>
  <c r="L116" i="17" s="1"/>
  <c r="L43" i="17"/>
  <c r="L115" i="17" s="1"/>
  <c r="L42" i="17"/>
  <c r="L114" i="17" s="1"/>
  <c r="L41" i="17"/>
  <c r="L40" i="17"/>
  <c r="L112" i="17" s="1"/>
  <c r="L39" i="17"/>
  <c r="L111" i="17" s="1"/>
  <c r="L38" i="17"/>
  <c r="K31" i="17"/>
  <c r="J31" i="17"/>
  <c r="I31" i="17"/>
  <c r="I104" i="17" s="1"/>
  <c r="H31" i="17"/>
  <c r="H104" i="17" s="1"/>
  <c r="G31" i="17"/>
  <c r="G104" i="17" s="1"/>
  <c r="F31" i="17"/>
  <c r="K30" i="17"/>
  <c r="L30" i="17" s="1"/>
  <c r="L103" i="17" s="1"/>
  <c r="J30" i="17"/>
  <c r="I30" i="17"/>
  <c r="H30" i="17"/>
  <c r="H103" i="17" s="1"/>
  <c r="G30" i="17"/>
  <c r="F30" i="17"/>
  <c r="F103" i="17" s="1"/>
  <c r="L29" i="17"/>
  <c r="L102" i="17" s="1"/>
  <c r="K29" i="17"/>
  <c r="K102" i="17" s="1"/>
  <c r="J29" i="17"/>
  <c r="J102" i="17" s="1"/>
  <c r="I29" i="17"/>
  <c r="I102" i="17" s="1"/>
  <c r="H29" i="17"/>
  <c r="H102" i="17" s="1"/>
  <c r="G29" i="17"/>
  <c r="F29" i="17"/>
  <c r="K28" i="17"/>
  <c r="K101" i="17" s="1"/>
  <c r="J28" i="17"/>
  <c r="I28" i="17"/>
  <c r="H28" i="17"/>
  <c r="H101" i="17" s="1"/>
  <c r="G28" i="17"/>
  <c r="G101" i="17" s="1"/>
  <c r="F28" i="17"/>
  <c r="F101" i="17" s="1"/>
  <c r="K26" i="17"/>
  <c r="J26" i="17"/>
  <c r="I26" i="17"/>
  <c r="I99" i="17" s="1"/>
  <c r="H26" i="17"/>
  <c r="H99" i="17" s="1"/>
  <c r="G26" i="17"/>
  <c r="G99" i="17" s="1"/>
  <c r="F26" i="17"/>
  <c r="K25" i="17"/>
  <c r="K98" i="17" s="1"/>
  <c r="J25" i="17"/>
  <c r="J98" i="17" s="1"/>
  <c r="I25" i="17"/>
  <c r="I98" i="17" s="1"/>
  <c r="H25" i="17"/>
  <c r="G25" i="17"/>
  <c r="F25" i="17"/>
  <c r="L25" i="17" s="1"/>
  <c r="L98" i="17" s="1"/>
  <c r="L24" i="17"/>
  <c r="L97" i="17" s="1"/>
  <c r="K24" i="17"/>
  <c r="K97" i="17" s="1"/>
  <c r="J24" i="17"/>
  <c r="J97" i="17" s="1"/>
  <c r="I24" i="17"/>
  <c r="I97" i="17" s="1"/>
  <c r="H24" i="17"/>
  <c r="H97" i="17" s="1"/>
  <c r="G24" i="17"/>
  <c r="G97" i="17" s="1"/>
  <c r="F24" i="17"/>
  <c r="F97" i="17" s="1"/>
  <c r="K23" i="17"/>
  <c r="K96" i="17" s="1"/>
  <c r="J23" i="17"/>
  <c r="J96" i="17" s="1"/>
  <c r="I23" i="17"/>
  <c r="I96" i="17" s="1"/>
  <c r="H23" i="17"/>
  <c r="H96" i="17" s="1"/>
  <c r="G23" i="17"/>
  <c r="G96" i="17" s="1"/>
  <c r="F23" i="17"/>
  <c r="K22" i="17"/>
  <c r="K95" i="17" s="1"/>
  <c r="J22" i="17"/>
  <c r="J95" i="17" s="1"/>
  <c r="I22" i="17"/>
  <c r="I95" i="17" s="1"/>
  <c r="H22" i="17"/>
  <c r="G22" i="17"/>
  <c r="G95" i="17" s="1"/>
  <c r="F22" i="17"/>
  <c r="K21" i="17"/>
  <c r="K94" i="17" s="1"/>
  <c r="J21" i="17"/>
  <c r="I21" i="17"/>
  <c r="H21" i="17"/>
  <c r="H94" i="17" s="1"/>
  <c r="G21" i="17"/>
  <c r="G94" i="17" s="1"/>
  <c r="F21" i="17"/>
  <c r="F94" i="17" s="1"/>
  <c r="K20" i="17"/>
  <c r="J20" i="17"/>
  <c r="J93" i="17" s="1"/>
  <c r="I20" i="17"/>
  <c r="H20" i="17"/>
  <c r="H93" i="17" s="1"/>
  <c r="G20" i="17"/>
  <c r="F20" i="17"/>
  <c r="K19" i="17"/>
  <c r="K92" i="17" s="1"/>
  <c r="J19" i="17"/>
  <c r="J92" i="17" s="1"/>
  <c r="I19" i="17"/>
  <c r="I92" i="17" s="1"/>
  <c r="H19" i="17"/>
  <c r="G19" i="17"/>
  <c r="G92" i="17" s="1"/>
  <c r="F19" i="17"/>
  <c r="F92" i="17" s="1"/>
  <c r="Z17" i="17"/>
  <c r="R17" i="17"/>
  <c r="Q17" i="17"/>
  <c r="P17" i="17"/>
  <c r="O17" i="17"/>
  <c r="K17" i="17"/>
  <c r="S17" i="17" s="1"/>
  <c r="J17" i="17"/>
  <c r="Y17" i="17" s="1"/>
  <c r="I17" i="17"/>
  <c r="X17" i="17" s="1"/>
  <c r="H17" i="17"/>
  <c r="H153" i="17" s="1"/>
  <c r="G17" i="17"/>
  <c r="G155" i="17" s="1"/>
  <c r="G157" i="17" s="1"/>
  <c r="G158" i="17" s="1"/>
  <c r="F17" i="17"/>
  <c r="F156" i="17" s="1"/>
  <c r="C15" i="17"/>
  <c r="H14" i="17"/>
  <c r="C14" i="17"/>
  <c r="F82" i="17" s="1"/>
  <c r="H13" i="17"/>
  <c r="G79" i="17" s="1"/>
  <c r="H12" i="17"/>
  <c r="D71" i="17" s="1"/>
  <c r="C12" i="17"/>
  <c r="G74" i="17" s="1"/>
  <c r="G144" i="17" s="1"/>
  <c r="H11" i="17"/>
  <c r="C11" i="17"/>
  <c r="H94" i="16"/>
  <c r="H93" i="16"/>
  <c r="G93" i="16"/>
  <c r="H92" i="16"/>
  <c r="I91" i="16"/>
  <c r="H91" i="16"/>
  <c r="G91" i="16"/>
  <c r="L86" i="16"/>
  <c r="K86" i="16"/>
  <c r="J86" i="16"/>
  <c r="I86" i="16"/>
  <c r="H86" i="16"/>
  <c r="G86" i="16"/>
  <c r="F86" i="16"/>
  <c r="L85" i="16"/>
  <c r="K79" i="16"/>
  <c r="J79" i="16"/>
  <c r="I79" i="16"/>
  <c r="F62" i="16"/>
  <c r="D62" i="16"/>
  <c r="K60" i="16"/>
  <c r="J60" i="16"/>
  <c r="I60" i="16"/>
  <c r="H60" i="16"/>
  <c r="G60" i="16"/>
  <c r="L60" i="16" s="1"/>
  <c r="F60" i="16"/>
  <c r="K59" i="16"/>
  <c r="J59" i="16"/>
  <c r="I59" i="16"/>
  <c r="I61" i="16" s="1"/>
  <c r="I62" i="16" s="1"/>
  <c r="H59" i="16"/>
  <c r="G59" i="16"/>
  <c r="F59" i="16"/>
  <c r="K58" i="16"/>
  <c r="J58" i="16"/>
  <c r="I58" i="16"/>
  <c r="H58" i="16"/>
  <c r="G58" i="16"/>
  <c r="F58" i="16"/>
  <c r="L58" i="16" s="1"/>
  <c r="K57" i="16"/>
  <c r="J57" i="16"/>
  <c r="J61" i="16" s="1"/>
  <c r="J62" i="16" s="1"/>
  <c r="J73" i="16" s="1"/>
  <c r="I57" i="16"/>
  <c r="H57" i="16"/>
  <c r="H61" i="16" s="1"/>
  <c r="H62" i="16" s="1"/>
  <c r="G57" i="16"/>
  <c r="G61" i="16" s="1"/>
  <c r="G62" i="16" s="1"/>
  <c r="F57" i="16"/>
  <c r="F61" i="16" s="1"/>
  <c r="G56" i="16"/>
  <c r="K54" i="16"/>
  <c r="J54" i="16"/>
  <c r="I54" i="16"/>
  <c r="H54" i="16"/>
  <c r="H73" i="16" s="1"/>
  <c r="G54" i="16"/>
  <c r="F54" i="16"/>
  <c r="L53" i="16"/>
  <c r="L52" i="16"/>
  <c r="L51" i="16"/>
  <c r="L50" i="16"/>
  <c r="L49" i="16"/>
  <c r="L48" i="16"/>
  <c r="K46" i="16"/>
  <c r="J46" i="16"/>
  <c r="I46" i="16"/>
  <c r="H46" i="16"/>
  <c r="G46" i="16"/>
  <c r="F46" i="16"/>
  <c r="L46" i="16" s="1"/>
  <c r="L45" i="16"/>
  <c r="L44" i="16"/>
  <c r="L43" i="16"/>
  <c r="L42" i="16"/>
  <c r="L41" i="16"/>
  <c r="L40" i="16"/>
  <c r="L39" i="16"/>
  <c r="L38" i="16"/>
  <c r="K31" i="16"/>
  <c r="J31" i="16"/>
  <c r="I31" i="16"/>
  <c r="H31" i="16"/>
  <c r="G31" i="16"/>
  <c r="L31" i="16" s="1"/>
  <c r="F31" i="16"/>
  <c r="K30" i="16"/>
  <c r="J30" i="16"/>
  <c r="I30" i="16"/>
  <c r="H30" i="16"/>
  <c r="G30" i="16"/>
  <c r="F30" i="16"/>
  <c r="L30" i="16" s="1"/>
  <c r="K29" i="16"/>
  <c r="J29" i="16"/>
  <c r="I29" i="16"/>
  <c r="H29" i="16"/>
  <c r="G29" i="16"/>
  <c r="F29" i="16"/>
  <c r="L29" i="16" s="1"/>
  <c r="K28" i="16"/>
  <c r="J28" i="16"/>
  <c r="L28" i="16" s="1"/>
  <c r="I28" i="16"/>
  <c r="H28" i="16"/>
  <c r="G28" i="16"/>
  <c r="F28" i="16"/>
  <c r="K26" i="16"/>
  <c r="J26" i="16"/>
  <c r="I26" i="16"/>
  <c r="H26" i="16"/>
  <c r="G26" i="16"/>
  <c r="L26" i="16" s="1"/>
  <c r="F26" i="16"/>
  <c r="K25" i="16"/>
  <c r="J25" i="16"/>
  <c r="I25" i="16"/>
  <c r="H25" i="16"/>
  <c r="G25" i="16"/>
  <c r="F25" i="16"/>
  <c r="L25" i="16" s="1"/>
  <c r="K24" i="16"/>
  <c r="J24" i="16"/>
  <c r="I24" i="16"/>
  <c r="H24" i="16"/>
  <c r="G24" i="16"/>
  <c r="F24" i="16"/>
  <c r="K23" i="16"/>
  <c r="K32" i="16" s="1"/>
  <c r="J23" i="16"/>
  <c r="I23" i="16"/>
  <c r="H23" i="16"/>
  <c r="G23" i="16"/>
  <c r="F23" i="16"/>
  <c r="L23" i="16" s="1"/>
  <c r="K22" i="16"/>
  <c r="J22" i="16"/>
  <c r="I22" i="16"/>
  <c r="H22" i="16"/>
  <c r="G22" i="16"/>
  <c r="L22" i="16" s="1"/>
  <c r="F22" i="16"/>
  <c r="K21" i="16"/>
  <c r="J21" i="16"/>
  <c r="J32" i="16" s="1"/>
  <c r="I21" i="16"/>
  <c r="H21" i="16"/>
  <c r="G21" i="16"/>
  <c r="F21" i="16"/>
  <c r="K20" i="16"/>
  <c r="J20" i="16"/>
  <c r="I20" i="16"/>
  <c r="H20" i="16"/>
  <c r="G20" i="16"/>
  <c r="L20" i="16" s="1"/>
  <c r="F20" i="16"/>
  <c r="L19" i="16"/>
  <c r="K19" i="16"/>
  <c r="J19" i="16"/>
  <c r="I19" i="16"/>
  <c r="H19" i="16"/>
  <c r="G19" i="16"/>
  <c r="F19" i="16"/>
  <c r="X17" i="16"/>
  <c r="V17" i="16"/>
  <c r="K17" i="16"/>
  <c r="K94" i="16" s="1"/>
  <c r="J17" i="16"/>
  <c r="J94" i="16" s="1"/>
  <c r="I17" i="16"/>
  <c r="H17" i="16"/>
  <c r="P17" i="16" s="1"/>
  <c r="G17" i="16"/>
  <c r="F17" i="16"/>
  <c r="F92" i="16" s="1"/>
  <c r="C15" i="16"/>
  <c r="H14" i="16"/>
  <c r="C14" i="16"/>
  <c r="F82" i="16" s="1"/>
  <c r="H13" i="16"/>
  <c r="H79" i="16" s="1"/>
  <c r="H12" i="16"/>
  <c r="D71" i="16" s="1"/>
  <c r="H11" i="16"/>
  <c r="C11" i="16"/>
  <c r="C12" i="16" s="1"/>
  <c r="H96" i="15"/>
  <c r="J94" i="15"/>
  <c r="G94" i="15"/>
  <c r="H93" i="15"/>
  <c r="F93" i="15"/>
  <c r="H92" i="15"/>
  <c r="H95" i="15" s="1"/>
  <c r="H91" i="15"/>
  <c r="F91" i="15"/>
  <c r="J86" i="15"/>
  <c r="I86" i="15"/>
  <c r="H86" i="15"/>
  <c r="G86" i="15"/>
  <c r="L85" i="15"/>
  <c r="K86" i="15" s="1"/>
  <c r="I79" i="15"/>
  <c r="G79" i="15"/>
  <c r="D71" i="15"/>
  <c r="J62" i="15"/>
  <c r="D62" i="15"/>
  <c r="K60" i="15"/>
  <c r="J60" i="15"/>
  <c r="I60" i="15"/>
  <c r="H60" i="15"/>
  <c r="G60" i="15"/>
  <c r="F60" i="15"/>
  <c r="L59" i="15"/>
  <c r="K59" i="15"/>
  <c r="J59" i="15"/>
  <c r="I59" i="15"/>
  <c r="H59" i="15"/>
  <c r="G59" i="15"/>
  <c r="F59" i="15"/>
  <c r="K58" i="15"/>
  <c r="J58" i="15"/>
  <c r="I58" i="15"/>
  <c r="H58" i="15"/>
  <c r="G58" i="15"/>
  <c r="L58" i="15" s="1"/>
  <c r="F58" i="15"/>
  <c r="L57" i="15"/>
  <c r="K57" i="15"/>
  <c r="J57" i="15"/>
  <c r="J61" i="15" s="1"/>
  <c r="I57" i="15"/>
  <c r="H57" i="15"/>
  <c r="G57" i="15"/>
  <c r="G61" i="15" s="1"/>
  <c r="G62" i="15" s="1"/>
  <c r="F57" i="15"/>
  <c r="F61" i="15" s="1"/>
  <c r="G56" i="15"/>
  <c r="K54" i="15"/>
  <c r="J54" i="15"/>
  <c r="J73" i="15" s="1"/>
  <c r="I54" i="15"/>
  <c r="H54" i="15"/>
  <c r="L54" i="15" s="1"/>
  <c r="G54" i="15"/>
  <c r="F54" i="15"/>
  <c r="L53" i="15"/>
  <c r="L52" i="15"/>
  <c r="L51" i="15"/>
  <c r="L50" i="15"/>
  <c r="L49" i="15"/>
  <c r="L48" i="15"/>
  <c r="K46" i="15"/>
  <c r="J46" i="15"/>
  <c r="I46" i="15"/>
  <c r="H46" i="15"/>
  <c r="G46" i="15"/>
  <c r="G73" i="15" s="1"/>
  <c r="F46" i="15"/>
  <c r="L45" i="15"/>
  <c r="L44" i="15"/>
  <c r="L43" i="15"/>
  <c r="L42" i="15"/>
  <c r="L41" i="15"/>
  <c r="L40" i="15"/>
  <c r="L39" i="15"/>
  <c r="L38" i="15"/>
  <c r="K31" i="15"/>
  <c r="J31" i="15"/>
  <c r="I31" i="15"/>
  <c r="H31" i="15"/>
  <c r="G31" i="15"/>
  <c r="F31" i="15"/>
  <c r="L31" i="15" s="1"/>
  <c r="K30" i="15"/>
  <c r="J30" i="15"/>
  <c r="I30" i="15"/>
  <c r="H30" i="15"/>
  <c r="G30" i="15"/>
  <c r="F30" i="15"/>
  <c r="L30" i="15" s="1"/>
  <c r="K29" i="15"/>
  <c r="J29" i="15"/>
  <c r="I29" i="15"/>
  <c r="H29" i="15"/>
  <c r="L29" i="15" s="1"/>
  <c r="G29" i="15"/>
  <c r="F29" i="15"/>
  <c r="K28" i="15"/>
  <c r="J28" i="15"/>
  <c r="I28" i="15"/>
  <c r="H28" i="15"/>
  <c r="G28" i="15"/>
  <c r="F28" i="15"/>
  <c r="L26" i="15"/>
  <c r="K26" i="15"/>
  <c r="J26" i="15"/>
  <c r="I26" i="15"/>
  <c r="H26" i="15"/>
  <c r="G26" i="15"/>
  <c r="F26" i="15"/>
  <c r="K25" i="15"/>
  <c r="J25" i="15"/>
  <c r="I25" i="15"/>
  <c r="H25" i="15"/>
  <c r="G25" i="15"/>
  <c r="F25" i="15"/>
  <c r="L25" i="15" s="1"/>
  <c r="L24" i="15"/>
  <c r="K24" i="15"/>
  <c r="J24" i="15"/>
  <c r="I24" i="15"/>
  <c r="H24" i="15"/>
  <c r="G24" i="15"/>
  <c r="F24" i="15"/>
  <c r="K23" i="15"/>
  <c r="J23" i="15"/>
  <c r="I23" i="15"/>
  <c r="H23" i="15"/>
  <c r="G23" i="15"/>
  <c r="L23" i="15" s="1"/>
  <c r="F23" i="15"/>
  <c r="K22" i="15"/>
  <c r="J22" i="15"/>
  <c r="I22" i="15"/>
  <c r="H22" i="15"/>
  <c r="G22" i="15"/>
  <c r="F22" i="15"/>
  <c r="L22" i="15" s="1"/>
  <c r="K21" i="15"/>
  <c r="J21" i="15"/>
  <c r="I21" i="15"/>
  <c r="I32" i="15" s="1"/>
  <c r="H21" i="15"/>
  <c r="G21" i="15"/>
  <c r="F21" i="15"/>
  <c r="K20" i="15"/>
  <c r="J20" i="15"/>
  <c r="I20" i="15"/>
  <c r="H20" i="15"/>
  <c r="G20" i="15"/>
  <c r="F20" i="15"/>
  <c r="L20" i="15" s="1"/>
  <c r="K19" i="15"/>
  <c r="K32" i="15" s="1"/>
  <c r="J19" i="15"/>
  <c r="J32" i="15" s="1"/>
  <c r="I19" i="15"/>
  <c r="H19" i="15"/>
  <c r="G19" i="15"/>
  <c r="F19" i="15"/>
  <c r="R17" i="15"/>
  <c r="Q17" i="15"/>
  <c r="O17" i="15"/>
  <c r="K17" i="15"/>
  <c r="J17" i="15"/>
  <c r="J92" i="15" s="1"/>
  <c r="I17" i="15"/>
  <c r="X17" i="15" s="1"/>
  <c r="H17" i="15"/>
  <c r="H94" i="15" s="1"/>
  <c r="G17" i="15"/>
  <c r="G93" i="15" s="1"/>
  <c r="F17" i="15"/>
  <c r="U17" i="15" s="1"/>
  <c r="C15" i="15"/>
  <c r="H14" i="15"/>
  <c r="C14" i="15"/>
  <c r="F82" i="15" s="1"/>
  <c r="H13" i="15"/>
  <c r="K79" i="15" s="1"/>
  <c r="H12" i="15"/>
  <c r="C12" i="15"/>
  <c r="H11" i="15"/>
  <c r="C11" i="15"/>
  <c r="J94" i="14"/>
  <c r="F94" i="14"/>
  <c r="F93" i="14"/>
  <c r="H92" i="14"/>
  <c r="F92" i="14"/>
  <c r="F91" i="14"/>
  <c r="L86" i="14"/>
  <c r="K86" i="14"/>
  <c r="J86" i="14"/>
  <c r="I86" i="14"/>
  <c r="H86" i="14"/>
  <c r="G86" i="14"/>
  <c r="F86" i="14"/>
  <c r="L85" i="14"/>
  <c r="J79" i="14"/>
  <c r="H79" i="14"/>
  <c r="K71" i="14"/>
  <c r="D71" i="14"/>
  <c r="D62" i="14"/>
  <c r="H61" i="14"/>
  <c r="H62" i="14" s="1"/>
  <c r="H73" i="14" s="1"/>
  <c r="F61" i="14"/>
  <c r="K60" i="14"/>
  <c r="J60" i="14"/>
  <c r="I60" i="14"/>
  <c r="H60" i="14"/>
  <c r="G60" i="14"/>
  <c r="F60" i="14"/>
  <c r="L60" i="14" s="1"/>
  <c r="K59" i="14"/>
  <c r="J59" i="14"/>
  <c r="I59" i="14"/>
  <c r="H59" i="14"/>
  <c r="G59" i="14"/>
  <c r="G61" i="14" s="1"/>
  <c r="G62" i="14" s="1"/>
  <c r="F59" i="14"/>
  <c r="L59" i="14" s="1"/>
  <c r="K58" i="14"/>
  <c r="J58" i="14"/>
  <c r="I58" i="14"/>
  <c r="H58" i="14"/>
  <c r="G58" i="14"/>
  <c r="F58" i="14"/>
  <c r="L57" i="14"/>
  <c r="K57" i="14"/>
  <c r="K61" i="14" s="1"/>
  <c r="K62" i="14" s="1"/>
  <c r="J57" i="14"/>
  <c r="J61" i="14" s="1"/>
  <c r="J62" i="14" s="1"/>
  <c r="I57" i="14"/>
  <c r="H57" i="14"/>
  <c r="G57" i="14"/>
  <c r="F57" i="14"/>
  <c r="G56" i="14"/>
  <c r="K54" i="14"/>
  <c r="J54" i="14"/>
  <c r="I54" i="14"/>
  <c r="H54" i="14"/>
  <c r="G54" i="14"/>
  <c r="F54" i="14"/>
  <c r="L53" i="14"/>
  <c r="L52" i="14"/>
  <c r="L51" i="14"/>
  <c r="L50" i="14"/>
  <c r="L49" i="14"/>
  <c r="L48" i="14"/>
  <c r="K46" i="14"/>
  <c r="J46" i="14"/>
  <c r="I46" i="14"/>
  <c r="H46" i="14"/>
  <c r="G46" i="14"/>
  <c r="G73" i="14" s="1"/>
  <c r="F46" i="14"/>
  <c r="L45" i="14"/>
  <c r="L44" i="14"/>
  <c r="L43" i="14"/>
  <c r="L42" i="14"/>
  <c r="L41" i="14"/>
  <c r="L40" i="14"/>
  <c r="L39" i="14"/>
  <c r="L38" i="14"/>
  <c r="I32" i="14"/>
  <c r="K31" i="14"/>
  <c r="J31" i="14"/>
  <c r="I31" i="14"/>
  <c r="H31" i="14"/>
  <c r="G31" i="14"/>
  <c r="F31" i="14"/>
  <c r="L31" i="14" s="1"/>
  <c r="K30" i="14"/>
  <c r="J30" i="14"/>
  <c r="I30" i="14"/>
  <c r="H30" i="14"/>
  <c r="G30" i="14"/>
  <c r="F30" i="14"/>
  <c r="K29" i="14"/>
  <c r="J29" i="14"/>
  <c r="I29" i="14"/>
  <c r="H29" i="14"/>
  <c r="G29" i="14"/>
  <c r="F29" i="14"/>
  <c r="K28" i="14"/>
  <c r="J28" i="14"/>
  <c r="I28" i="14"/>
  <c r="H28" i="14"/>
  <c r="G28" i="14"/>
  <c r="F28" i="14"/>
  <c r="L26" i="14"/>
  <c r="K26" i="14"/>
  <c r="J26" i="14"/>
  <c r="I26" i="14"/>
  <c r="H26" i="14"/>
  <c r="G26" i="14"/>
  <c r="F26" i="14"/>
  <c r="K25" i="14"/>
  <c r="J25" i="14"/>
  <c r="I25" i="14"/>
  <c r="H25" i="14"/>
  <c r="H32" i="14" s="1"/>
  <c r="G25" i="14"/>
  <c r="F25" i="14"/>
  <c r="K24" i="14"/>
  <c r="J24" i="14"/>
  <c r="I24" i="14"/>
  <c r="H24" i="14"/>
  <c r="G24" i="14"/>
  <c r="F24" i="14"/>
  <c r="L24" i="14" s="1"/>
  <c r="K23" i="14"/>
  <c r="J23" i="14"/>
  <c r="I23" i="14"/>
  <c r="H23" i="14"/>
  <c r="G23" i="14"/>
  <c r="F23" i="14"/>
  <c r="K22" i="14"/>
  <c r="J22" i="14"/>
  <c r="I22" i="14"/>
  <c r="H22" i="14"/>
  <c r="G22" i="14"/>
  <c r="F22" i="14"/>
  <c r="F71" i="14" s="1"/>
  <c r="K21" i="14"/>
  <c r="K32" i="14" s="1"/>
  <c r="J21" i="14"/>
  <c r="I21" i="14"/>
  <c r="H21" i="14"/>
  <c r="G21" i="14"/>
  <c r="F21" i="14"/>
  <c r="K20" i="14"/>
  <c r="J20" i="14"/>
  <c r="I20" i="14"/>
  <c r="H20" i="14"/>
  <c r="L20" i="14" s="1"/>
  <c r="G20" i="14"/>
  <c r="F20" i="14"/>
  <c r="K19" i="14"/>
  <c r="J19" i="14"/>
  <c r="I19" i="14"/>
  <c r="H19" i="14"/>
  <c r="H71" i="14" s="1"/>
  <c r="G19" i="14"/>
  <c r="F19" i="14"/>
  <c r="F32" i="14" s="1"/>
  <c r="Y17" i="14"/>
  <c r="W17" i="14"/>
  <c r="S17" i="14"/>
  <c r="R17" i="14"/>
  <c r="Q17" i="14"/>
  <c r="P17" i="14"/>
  <c r="K17" i="14"/>
  <c r="Z17" i="14" s="1"/>
  <c r="J17" i="14"/>
  <c r="J92" i="14" s="1"/>
  <c r="I17" i="14"/>
  <c r="X17" i="14" s="1"/>
  <c r="H17" i="14"/>
  <c r="H94" i="14" s="1"/>
  <c r="G17" i="14"/>
  <c r="G92" i="14" s="1"/>
  <c r="F17" i="14"/>
  <c r="N17" i="14" s="1"/>
  <c r="C15" i="14"/>
  <c r="H14" i="14"/>
  <c r="C14" i="14"/>
  <c r="F82" i="14" s="1"/>
  <c r="H13" i="14"/>
  <c r="H12" i="14"/>
  <c r="H11" i="14"/>
  <c r="C11" i="14"/>
  <c r="K94" i="13"/>
  <c r="G93" i="13"/>
  <c r="H92" i="13"/>
  <c r="G91" i="13"/>
  <c r="L86" i="13"/>
  <c r="I86" i="13"/>
  <c r="H86" i="13"/>
  <c r="G86" i="13"/>
  <c r="F86" i="13"/>
  <c r="L85" i="13"/>
  <c r="F82" i="13"/>
  <c r="K71" i="13"/>
  <c r="D62" i="13"/>
  <c r="K60" i="13"/>
  <c r="J60" i="13"/>
  <c r="I60" i="13"/>
  <c r="H60" i="13"/>
  <c r="G60" i="13"/>
  <c r="F60" i="13"/>
  <c r="L60" i="13" s="1"/>
  <c r="K59" i="13"/>
  <c r="J59" i="13"/>
  <c r="I59" i="13"/>
  <c r="I61" i="13" s="1"/>
  <c r="I62" i="13" s="1"/>
  <c r="H59" i="13"/>
  <c r="G59" i="13"/>
  <c r="F59" i="13"/>
  <c r="K58" i="13"/>
  <c r="J58" i="13"/>
  <c r="I58" i="13"/>
  <c r="H58" i="13"/>
  <c r="G58" i="13"/>
  <c r="F58" i="13"/>
  <c r="L58" i="13" s="1"/>
  <c r="L57" i="13"/>
  <c r="K57" i="13"/>
  <c r="K61" i="13" s="1"/>
  <c r="K62" i="13" s="1"/>
  <c r="J57" i="13"/>
  <c r="J61" i="13" s="1"/>
  <c r="J62" i="13" s="1"/>
  <c r="I57" i="13"/>
  <c r="H57" i="13"/>
  <c r="H61" i="13" s="1"/>
  <c r="H62" i="13" s="1"/>
  <c r="G57" i="13"/>
  <c r="F57" i="13"/>
  <c r="G56" i="13"/>
  <c r="K54" i="13"/>
  <c r="J54" i="13"/>
  <c r="I54" i="13"/>
  <c r="H54" i="13"/>
  <c r="G54" i="13"/>
  <c r="F54" i="13"/>
  <c r="L53" i="13"/>
  <c r="L52" i="13"/>
  <c r="L51" i="13"/>
  <c r="L50" i="13"/>
  <c r="L49" i="13"/>
  <c r="L48" i="13"/>
  <c r="K46" i="13"/>
  <c r="J46" i="13"/>
  <c r="J73" i="13" s="1"/>
  <c r="I46" i="13"/>
  <c r="H46" i="13"/>
  <c r="G46" i="13"/>
  <c r="F46" i="13"/>
  <c r="L45" i="13"/>
  <c r="L44" i="13"/>
  <c r="L43" i="13"/>
  <c r="L42" i="13"/>
  <c r="L41" i="13"/>
  <c r="L40" i="13"/>
  <c r="L39" i="13"/>
  <c r="L38" i="13"/>
  <c r="K31" i="13"/>
  <c r="J31" i="13"/>
  <c r="I31" i="13"/>
  <c r="L31" i="13" s="1"/>
  <c r="H31" i="13"/>
  <c r="G31" i="13"/>
  <c r="F31" i="13"/>
  <c r="K30" i="13"/>
  <c r="J30" i="13"/>
  <c r="I30" i="13"/>
  <c r="H30" i="13"/>
  <c r="G30" i="13"/>
  <c r="F30" i="13"/>
  <c r="L30" i="13" s="1"/>
  <c r="K29" i="13"/>
  <c r="J29" i="13"/>
  <c r="I29" i="13"/>
  <c r="H29" i="13"/>
  <c r="G29" i="13"/>
  <c r="F29" i="13"/>
  <c r="K28" i="13"/>
  <c r="J28" i="13"/>
  <c r="I28" i="13"/>
  <c r="H28" i="13"/>
  <c r="G28" i="13"/>
  <c r="F28" i="13"/>
  <c r="L28" i="13" s="1"/>
  <c r="L26" i="13"/>
  <c r="K26" i="13"/>
  <c r="J26" i="13"/>
  <c r="I26" i="13"/>
  <c r="H26" i="13"/>
  <c r="G26" i="13"/>
  <c r="F26" i="13"/>
  <c r="K25" i="13"/>
  <c r="J25" i="13"/>
  <c r="I25" i="13"/>
  <c r="H25" i="13"/>
  <c r="G25" i="13"/>
  <c r="F25" i="13"/>
  <c r="L25" i="13" s="1"/>
  <c r="K24" i="13"/>
  <c r="J24" i="13"/>
  <c r="I24" i="13"/>
  <c r="H24" i="13"/>
  <c r="G24" i="13"/>
  <c r="F24" i="13"/>
  <c r="L24" i="13" s="1"/>
  <c r="K23" i="13"/>
  <c r="J23" i="13"/>
  <c r="I23" i="13"/>
  <c r="H23" i="13"/>
  <c r="G23" i="13"/>
  <c r="F23" i="13"/>
  <c r="L23" i="13" s="1"/>
  <c r="K22" i="13"/>
  <c r="J22" i="13"/>
  <c r="I22" i="13"/>
  <c r="L22" i="13" s="1"/>
  <c r="H22" i="13"/>
  <c r="G22" i="13"/>
  <c r="F22" i="13"/>
  <c r="L21" i="13"/>
  <c r="K21" i="13"/>
  <c r="J21" i="13"/>
  <c r="I21" i="13"/>
  <c r="H21" i="13"/>
  <c r="G21" i="13"/>
  <c r="F21" i="13"/>
  <c r="K20" i="13"/>
  <c r="J20" i="13"/>
  <c r="I20" i="13"/>
  <c r="H20" i="13"/>
  <c r="G20" i="13"/>
  <c r="F20" i="13"/>
  <c r="L20" i="13" s="1"/>
  <c r="L19" i="13"/>
  <c r="K19" i="13"/>
  <c r="K32" i="13" s="1"/>
  <c r="J19" i="13"/>
  <c r="I19" i="13"/>
  <c r="H19" i="13"/>
  <c r="H32" i="13" s="1"/>
  <c r="G19" i="13"/>
  <c r="G32" i="13" s="1"/>
  <c r="F19" i="13"/>
  <c r="F32" i="13" s="1"/>
  <c r="P17" i="13"/>
  <c r="N17" i="13"/>
  <c r="K17" i="13"/>
  <c r="K92" i="13" s="1"/>
  <c r="J17" i="13"/>
  <c r="Y17" i="13" s="1"/>
  <c r="I17" i="13"/>
  <c r="X17" i="13" s="1"/>
  <c r="H17" i="13"/>
  <c r="H91" i="13" s="1"/>
  <c r="G17" i="13"/>
  <c r="G94" i="13" s="1"/>
  <c r="F17" i="13"/>
  <c r="F93" i="13" s="1"/>
  <c r="C15" i="13"/>
  <c r="H14" i="13"/>
  <c r="C14" i="13"/>
  <c r="H13" i="13"/>
  <c r="K79" i="13" s="1"/>
  <c r="H12" i="13"/>
  <c r="D71" i="13" s="1"/>
  <c r="H11" i="13"/>
  <c r="C11" i="13"/>
  <c r="K94" i="12"/>
  <c r="I94" i="12"/>
  <c r="G94" i="12"/>
  <c r="K93" i="12"/>
  <c r="K92" i="12"/>
  <c r="I92" i="12"/>
  <c r="G92" i="12"/>
  <c r="G95" i="12" s="1"/>
  <c r="G96" i="12" s="1"/>
  <c r="K91" i="12"/>
  <c r="I91" i="12"/>
  <c r="G91" i="12"/>
  <c r="L86" i="12"/>
  <c r="J86" i="12"/>
  <c r="H86" i="12"/>
  <c r="G86" i="12"/>
  <c r="F86" i="12"/>
  <c r="L85" i="12"/>
  <c r="K86" i="12" s="1"/>
  <c r="J74" i="12"/>
  <c r="I71" i="12"/>
  <c r="D62" i="12"/>
  <c r="K60" i="12"/>
  <c r="J60" i="12"/>
  <c r="L60" i="12" s="1"/>
  <c r="I60" i="12"/>
  <c r="H60" i="12"/>
  <c r="G60" i="12"/>
  <c r="F60" i="12"/>
  <c r="K59" i="12"/>
  <c r="J59" i="12"/>
  <c r="I59" i="12"/>
  <c r="H59" i="12"/>
  <c r="G59" i="12"/>
  <c r="L59" i="12" s="1"/>
  <c r="F59" i="12"/>
  <c r="K58" i="12"/>
  <c r="J58" i="12"/>
  <c r="I58" i="12"/>
  <c r="L58" i="12" s="1"/>
  <c r="H58" i="12"/>
  <c r="G58" i="12"/>
  <c r="F58" i="12"/>
  <c r="K57" i="12"/>
  <c r="K61" i="12" s="1"/>
  <c r="K62" i="12" s="1"/>
  <c r="J57" i="12"/>
  <c r="J61" i="12" s="1"/>
  <c r="J62" i="12" s="1"/>
  <c r="I57" i="12"/>
  <c r="I61" i="12" s="1"/>
  <c r="I62" i="12" s="1"/>
  <c r="H57" i="12"/>
  <c r="H61" i="12" s="1"/>
  <c r="H62" i="12" s="1"/>
  <c r="G57" i="12"/>
  <c r="G61" i="12" s="1"/>
  <c r="G62" i="12" s="1"/>
  <c r="F57" i="12"/>
  <c r="F61" i="12" s="1"/>
  <c r="G56" i="12"/>
  <c r="K54" i="12"/>
  <c r="J54" i="12"/>
  <c r="I54" i="12"/>
  <c r="H54" i="12"/>
  <c r="G54" i="12"/>
  <c r="F54" i="12"/>
  <c r="L53" i="12"/>
  <c r="L52" i="12"/>
  <c r="L51" i="12"/>
  <c r="L50" i="12"/>
  <c r="L49" i="12"/>
  <c r="L48" i="12"/>
  <c r="K46" i="12"/>
  <c r="J46" i="12"/>
  <c r="J73" i="12" s="1"/>
  <c r="I46" i="12"/>
  <c r="H46" i="12"/>
  <c r="G46" i="12"/>
  <c r="F46" i="12"/>
  <c r="L45" i="12"/>
  <c r="L44" i="12"/>
  <c r="L43" i="12"/>
  <c r="L42" i="12"/>
  <c r="L41" i="12"/>
  <c r="L40" i="12"/>
  <c r="L39" i="12"/>
  <c r="L38" i="12"/>
  <c r="K31" i="12"/>
  <c r="J31" i="12"/>
  <c r="I31" i="12"/>
  <c r="H31" i="12"/>
  <c r="G31" i="12"/>
  <c r="F31" i="12"/>
  <c r="K30" i="12"/>
  <c r="J30" i="12"/>
  <c r="I30" i="12"/>
  <c r="H30" i="12"/>
  <c r="G30" i="12"/>
  <c r="F30" i="12"/>
  <c r="L30" i="12" s="1"/>
  <c r="K29" i="12"/>
  <c r="L29" i="12" s="1"/>
  <c r="J29" i="12"/>
  <c r="I29" i="12"/>
  <c r="H29" i="12"/>
  <c r="G29" i="12"/>
  <c r="F29" i="12"/>
  <c r="K28" i="12"/>
  <c r="J28" i="12"/>
  <c r="I28" i="12"/>
  <c r="H28" i="12"/>
  <c r="G28" i="12"/>
  <c r="F28" i="12"/>
  <c r="K26" i="12"/>
  <c r="J26" i="12"/>
  <c r="I26" i="12"/>
  <c r="H26" i="12"/>
  <c r="G26" i="12"/>
  <c r="F26" i="12"/>
  <c r="K25" i="12"/>
  <c r="J25" i="12"/>
  <c r="L25" i="12" s="1"/>
  <c r="I25" i="12"/>
  <c r="H25" i="12"/>
  <c r="G25" i="12"/>
  <c r="F25" i="12"/>
  <c r="K24" i="12"/>
  <c r="J24" i="12"/>
  <c r="I24" i="12"/>
  <c r="H24" i="12"/>
  <c r="G24" i="12"/>
  <c r="L24" i="12" s="1"/>
  <c r="F24" i="12"/>
  <c r="K23" i="12"/>
  <c r="J23" i="12"/>
  <c r="I23" i="12"/>
  <c r="L23" i="12" s="1"/>
  <c r="H23" i="12"/>
  <c r="G23" i="12"/>
  <c r="F23" i="12"/>
  <c r="K22" i="12"/>
  <c r="J22" i="12"/>
  <c r="I22" i="12"/>
  <c r="H22" i="12"/>
  <c r="G22" i="12"/>
  <c r="F22" i="12"/>
  <c r="K21" i="12"/>
  <c r="J21" i="12"/>
  <c r="I21" i="12"/>
  <c r="H21" i="12"/>
  <c r="G21" i="12"/>
  <c r="F21" i="12"/>
  <c r="L21" i="12" s="1"/>
  <c r="L20" i="12"/>
  <c r="K20" i="12"/>
  <c r="J20" i="12"/>
  <c r="I20" i="12"/>
  <c r="H20" i="12"/>
  <c r="G20" i="12"/>
  <c r="F20" i="12"/>
  <c r="K19" i="12"/>
  <c r="J19" i="12"/>
  <c r="J32" i="12" s="1"/>
  <c r="J33" i="12" s="1"/>
  <c r="I19" i="12"/>
  <c r="H19" i="12"/>
  <c r="G19" i="12"/>
  <c r="F19" i="12"/>
  <c r="F32" i="12" s="1"/>
  <c r="W17" i="12"/>
  <c r="Q17" i="12"/>
  <c r="P17" i="12"/>
  <c r="O17" i="12"/>
  <c r="N17" i="12"/>
  <c r="K17" i="12"/>
  <c r="Z17" i="12" s="1"/>
  <c r="J17" i="12"/>
  <c r="Y17" i="12" s="1"/>
  <c r="I17" i="12"/>
  <c r="I93" i="12" s="1"/>
  <c r="I95" i="12" s="1"/>
  <c r="I96" i="12" s="1"/>
  <c r="H17" i="12"/>
  <c r="G17" i="12"/>
  <c r="G93" i="12" s="1"/>
  <c r="F17" i="12"/>
  <c r="F92" i="12" s="1"/>
  <c r="C15" i="12"/>
  <c r="H14" i="12"/>
  <c r="C14" i="12"/>
  <c r="F82" i="12" s="1"/>
  <c r="H13" i="12"/>
  <c r="H12" i="12"/>
  <c r="D71" i="12" s="1"/>
  <c r="H11" i="12"/>
  <c r="C11" i="12"/>
  <c r="C12" i="12" s="1"/>
  <c r="K94" i="11"/>
  <c r="J94" i="11"/>
  <c r="I94" i="11"/>
  <c r="J93" i="11"/>
  <c r="H93" i="11"/>
  <c r="F93" i="11"/>
  <c r="K92" i="11"/>
  <c r="K91" i="11"/>
  <c r="I91" i="11"/>
  <c r="G91" i="11"/>
  <c r="L86" i="11"/>
  <c r="K86" i="11"/>
  <c r="J86" i="11"/>
  <c r="I86" i="11"/>
  <c r="H86" i="11"/>
  <c r="G86" i="11"/>
  <c r="F86" i="11"/>
  <c r="L85" i="11"/>
  <c r="K79" i="11"/>
  <c r="G79" i="11"/>
  <c r="D62" i="11"/>
  <c r="G61" i="11"/>
  <c r="G62" i="11" s="1"/>
  <c r="K60" i="11"/>
  <c r="J60" i="11"/>
  <c r="I60" i="11"/>
  <c r="H60" i="11"/>
  <c r="G60" i="11"/>
  <c r="F60" i="11"/>
  <c r="L60" i="11" s="1"/>
  <c r="K59" i="11"/>
  <c r="K61" i="11" s="1"/>
  <c r="K62" i="11" s="1"/>
  <c r="J59" i="11"/>
  <c r="I59" i="11"/>
  <c r="I61" i="11" s="1"/>
  <c r="I62" i="11" s="1"/>
  <c r="H59" i="11"/>
  <c r="G59" i="11"/>
  <c r="F59" i="11"/>
  <c r="K58" i="11"/>
  <c r="J58" i="11"/>
  <c r="I58" i="11"/>
  <c r="H58" i="11"/>
  <c r="G58" i="11"/>
  <c r="F58" i="11"/>
  <c r="L58" i="11" s="1"/>
  <c r="K57" i="11"/>
  <c r="J57" i="11"/>
  <c r="J61" i="11" s="1"/>
  <c r="J62" i="11" s="1"/>
  <c r="I57" i="11"/>
  <c r="H57" i="11"/>
  <c r="H61" i="11" s="1"/>
  <c r="H62" i="11" s="1"/>
  <c r="G57" i="11"/>
  <c r="F57" i="11"/>
  <c r="G56" i="11"/>
  <c r="K54" i="11"/>
  <c r="J54" i="11"/>
  <c r="I54" i="11"/>
  <c r="H54" i="11"/>
  <c r="H73" i="11" s="1"/>
  <c r="G54" i="11"/>
  <c r="F54" i="11"/>
  <c r="L53" i="11"/>
  <c r="L52" i="11"/>
  <c r="L51" i="11"/>
  <c r="L50" i="11"/>
  <c r="L49" i="11"/>
  <c r="L48" i="11"/>
  <c r="K46" i="11"/>
  <c r="J46" i="11"/>
  <c r="J73" i="11" s="1"/>
  <c r="I46" i="11"/>
  <c r="H46" i="11"/>
  <c r="G46" i="11"/>
  <c r="F46" i="11"/>
  <c r="L45" i="11"/>
  <c r="L44" i="11"/>
  <c r="L43" i="11"/>
  <c r="L42" i="11"/>
  <c r="L41" i="11"/>
  <c r="L40" i="11"/>
  <c r="L39" i="11"/>
  <c r="L38" i="11"/>
  <c r="K31" i="11"/>
  <c r="J31" i="11"/>
  <c r="I31" i="11"/>
  <c r="H31" i="11"/>
  <c r="G31" i="11"/>
  <c r="F31" i="11"/>
  <c r="K30" i="11"/>
  <c r="J30" i="11"/>
  <c r="I30" i="11"/>
  <c r="H30" i="11"/>
  <c r="G30" i="11"/>
  <c r="L30" i="11" s="1"/>
  <c r="F30" i="11"/>
  <c r="K29" i="11"/>
  <c r="J29" i="11"/>
  <c r="I29" i="11"/>
  <c r="H29" i="11"/>
  <c r="G29" i="11"/>
  <c r="L29" i="11" s="1"/>
  <c r="F29" i="11"/>
  <c r="K28" i="11"/>
  <c r="J28" i="11"/>
  <c r="I28" i="11"/>
  <c r="H28" i="11"/>
  <c r="G28" i="11"/>
  <c r="F28" i="11"/>
  <c r="K26" i="11"/>
  <c r="J26" i="11"/>
  <c r="I26" i="11"/>
  <c r="H26" i="11"/>
  <c r="G26" i="11"/>
  <c r="F26" i="11"/>
  <c r="K25" i="11"/>
  <c r="J25" i="11"/>
  <c r="I25" i="11"/>
  <c r="H25" i="11"/>
  <c r="G25" i="11"/>
  <c r="F25" i="11"/>
  <c r="L25" i="11" s="1"/>
  <c r="K24" i="11"/>
  <c r="J24" i="11"/>
  <c r="I24" i="11"/>
  <c r="H24" i="11"/>
  <c r="G24" i="11"/>
  <c r="F24" i="11"/>
  <c r="K23" i="11"/>
  <c r="J23" i="11"/>
  <c r="I23" i="11"/>
  <c r="H23" i="11"/>
  <c r="G23" i="11"/>
  <c r="F23" i="11"/>
  <c r="L23" i="11" s="1"/>
  <c r="L22" i="11"/>
  <c r="K22" i="11"/>
  <c r="J22" i="11"/>
  <c r="I22" i="11"/>
  <c r="H22" i="11"/>
  <c r="G22" i="11"/>
  <c r="F22" i="11"/>
  <c r="K21" i="11"/>
  <c r="J21" i="11"/>
  <c r="I21" i="11"/>
  <c r="H21" i="11"/>
  <c r="G21" i="11"/>
  <c r="F21" i="11"/>
  <c r="L21" i="11" s="1"/>
  <c r="K20" i="11"/>
  <c r="J20" i="11"/>
  <c r="I20" i="11"/>
  <c r="H20" i="11"/>
  <c r="G20" i="11"/>
  <c r="F20" i="11"/>
  <c r="K19" i="11"/>
  <c r="J19" i="11"/>
  <c r="J32" i="11" s="1"/>
  <c r="I19" i="11"/>
  <c r="I32" i="11" s="1"/>
  <c r="H19" i="11"/>
  <c r="G19" i="11"/>
  <c r="F19" i="11"/>
  <c r="X17" i="11"/>
  <c r="W17" i="11"/>
  <c r="V17" i="11"/>
  <c r="U17" i="11"/>
  <c r="R17" i="11"/>
  <c r="P17" i="11"/>
  <c r="K17" i="11"/>
  <c r="S17" i="11" s="1"/>
  <c r="J17" i="11"/>
  <c r="Y17" i="11" s="1"/>
  <c r="I17" i="11"/>
  <c r="I93" i="11" s="1"/>
  <c r="H17" i="11"/>
  <c r="G17" i="11"/>
  <c r="F17" i="11"/>
  <c r="C15" i="11"/>
  <c r="H14" i="11"/>
  <c r="C14" i="11"/>
  <c r="F82" i="11" s="1"/>
  <c r="H13" i="11"/>
  <c r="I79" i="11" s="1"/>
  <c r="H12" i="11"/>
  <c r="D71" i="11" s="1"/>
  <c r="I71" i="11" s="1"/>
  <c r="H11" i="11"/>
  <c r="C11" i="11"/>
  <c r="C12" i="11" s="1"/>
  <c r="J94" i="10"/>
  <c r="I93" i="10"/>
  <c r="I92" i="10"/>
  <c r="F92" i="10"/>
  <c r="K91" i="10"/>
  <c r="H91" i="10"/>
  <c r="F91" i="10"/>
  <c r="L85" i="10"/>
  <c r="K79" i="10"/>
  <c r="J79" i="10"/>
  <c r="I79" i="10"/>
  <c r="H79" i="10"/>
  <c r="F79" i="10"/>
  <c r="F71" i="10"/>
  <c r="F62" i="10"/>
  <c r="D62" i="10"/>
  <c r="H61" i="10"/>
  <c r="H62" i="10" s="1"/>
  <c r="H73" i="10" s="1"/>
  <c r="K60" i="10"/>
  <c r="J60" i="10"/>
  <c r="I60" i="10"/>
  <c r="H60" i="10"/>
  <c r="G60" i="10"/>
  <c r="L60" i="10" s="1"/>
  <c r="F60" i="10"/>
  <c r="K59" i="10"/>
  <c r="J59" i="10"/>
  <c r="I59" i="10"/>
  <c r="H59" i="10"/>
  <c r="G59" i="10"/>
  <c r="F59" i="10"/>
  <c r="K58" i="10"/>
  <c r="J58" i="10"/>
  <c r="I58" i="10"/>
  <c r="H58" i="10"/>
  <c r="G58" i="10"/>
  <c r="F58" i="10"/>
  <c r="K57" i="10"/>
  <c r="K61" i="10" s="1"/>
  <c r="K62" i="10" s="1"/>
  <c r="K73" i="10" s="1"/>
  <c r="J57" i="10"/>
  <c r="J61" i="10" s="1"/>
  <c r="J62" i="10" s="1"/>
  <c r="I57" i="10"/>
  <c r="I61" i="10" s="1"/>
  <c r="I62" i="10" s="1"/>
  <c r="H57" i="10"/>
  <c r="G57" i="10"/>
  <c r="F57" i="10"/>
  <c r="F61" i="10" s="1"/>
  <c r="G56" i="10"/>
  <c r="K54" i="10"/>
  <c r="J54" i="10"/>
  <c r="I54" i="10"/>
  <c r="I73" i="10" s="1"/>
  <c r="H54" i="10"/>
  <c r="G54" i="10"/>
  <c r="F54" i="10"/>
  <c r="L54" i="10" s="1"/>
  <c r="L53" i="10"/>
  <c r="L52" i="10"/>
  <c r="L51" i="10"/>
  <c r="L50" i="10"/>
  <c r="L49" i="10"/>
  <c r="L48" i="10"/>
  <c r="K46" i="10"/>
  <c r="J46" i="10"/>
  <c r="I46" i="10"/>
  <c r="H46" i="10"/>
  <c r="G46" i="10"/>
  <c r="F46" i="10"/>
  <c r="F73" i="10" s="1"/>
  <c r="L45" i="10"/>
  <c r="L44" i="10"/>
  <c r="L43" i="10"/>
  <c r="L42" i="10"/>
  <c r="L41" i="10"/>
  <c r="L40" i="10"/>
  <c r="L39" i="10"/>
  <c r="L38" i="10"/>
  <c r="K33" i="10"/>
  <c r="I33" i="10"/>
  <c r="K31" i="10"/>
  <c r="J31" i="10"/>
  <c r="I31" i="10"/>
  <c r="H31" i="10"/>
  <c r="L31" i="10" s="1"/>
  <c r="G31" i="10"/>
  <c r="F31" i="10"/>
  <c r="K30" i="10"/>
  <c r="J30" i="10"/>
  <c r="I30" i="10"/>
  <c r="H30" i="10"/>
  <c r="G30" i="10"/>
  <c r="L30" i="10" s="1"/>
  <c r="F30" i="10"/>
  <c r="K29" i="10"/>
  <c r="J29" i="10"/>
  <c r="I29" i="10"/>
  <c r="H29" i="10"/>
  <c r="G29" i="10"/>
  <c r="F29" i="10"/>
  <c r="K28" i="10"/>
  <c r="J28" i="10"/>
  <c r="I28" i="10"/>
  <c r="H28" i="10"/>
  <c r="G28" i="10"/>
  <c r="F28" i="10"/>
  <c r="L28" i="10" s="1"/>
  <c r="K26" i="10"/>
  <c r="J26" i="10"/>
  <c r="I26" i="10"/>
  <c r="H26" i="10"/>
  <c r="G26" i="10"/>
  <c r="F26" i="10"/>
  <c r="K25" i="10"/>
  <c r="J25" i="10"/>
  <c r="I25" i="10"/>
  <c r="H25" i="10"/>
  <c r="G25" i="10"/>
  <c r="L25" i="10" s="1"/>
  <c r="F25" i="10"/>
  <c r="K24" i="10"/>
  <c r="J24" i="10"/>
  <c r="I24" i="10"/>
  <c r="H24" i="10"/>
  <c r="G24" i="10"/>
  <c r="F24" i="10"/>
  <c r="K23" i="10"/>
  <c r="J23" i="10"/>
  <c r="I23" i="10"/>
  <c r="H23" i="10"/>
  <c r="G23" i="10"/>
  <c r="F23" i="10"/>
  <c r="K22" i="10"/>
  <c r="J22" i="10"/>
  <c r="I22" i="10"/>
  <c r="H22" i="10"/>
  <c r="G22" i="10"/>
  <c r="F22" i="10"/>
  <c r="K21" i="10"/>
  <c r="K71" i="10" s="1"/>
  <c r="J21" i="10"/>
  <c r="I21" i="10"/>
  <c r="H21" i="10"/>
  <c r="G21" i="10"/>
  <c r="F21" i="10"/>
  <c r="K20" i="10"/>
  <c r="J20" i="10"/>
  <c r="I20" i="10"/>
  <c r="H20" i="10"/>
  <c r="G20" i="10"/>
  <c r="F20" i="10"/>
  <c r="K19" i="10"/>
  <c r="K32" i="10" s="1"/>
  <c r="J19" i="10"/>
  <c r="I19" i="10"/>
  <c r="I32" i="10" s="1"/>
  <c r="H19" i="10"/>
  <c r="G19" i="10"/>
  <c r="F19" i="10"/>
  <c r="Z17" i="10"/>
  <c r="Y17" i="10"/>
  <c r="S17" i="10"/>
  <c r="O17" i="10"/>
  <c r="N17" i="10"/>
  <c r="K17" i="10"/>
  <c r="J17" i="10"/>
  <c r="I17" i="10"/>
  <c r="X17" i="10" s="1"/>
  <c r="H17" i="10"/>
  <c r="H93" i="10" s="1"/>
  <c r="G17" i="10"/>
  <c r="V17" i="10" s="1"/>
  <c r="F17" i="10"/>
  <c r="F94" i="10" s="1"/>
  <c r="C15" i="10"/>
  <c r="H14" i="10"/>
  <c r="C14" i="10"/>
  <c r="F82" i="10" s="1"/>
  <c r="H13" i="10"/>
  <c r="G79" i="10" s="1"/>
  <c r="C13" i="10"/>
  <c r="D72" i="10" s="1"/>
  <c r="H12" i="10"/>
  <c r="D71" i="10" s="1"/>
  <c r="C12" i="10"/>
  <c r="H11" i="10"/>
  <c r="C11" i="10"/>
  <c r="H94" i="9"/>
  <c r="F94" i="9"/>
  <c r="I93" i="9"/>
  <c r="H93" i="9"/>
  <c r="J92" i="9"/>
  <c r="H92" i="9"/>
  <c r="J91" i="9"/>
  <c r="H91" i="9"/>
  <c r="K86" i="9"/>
  <c r="I86" i="9"/>
  <c r="H86" i="9"/>
  <c r="L85" i="9"/>
  <c r="J79" i="9"/>
  <c r="I79" i="9"/>
  <c r="F79" i="9"/>
  <c r="I73" i="9"/>
  <c r="F62" i="9"/>
  <c r="D62" i="9"/>
  <c r="G61" i="9"/>
  <c r="G62" i="9" s="1"/>
  <c r="K60" i="9"/>
  <c r="J60" i="9"/>
  <c r="I60" i="9"/>
  <c r="H60" i="9"/>
  <c r="G60" i="9"/>
  <c r="F60" i="9"/>
  <c r="L60" i="9" s="1"/>
  <c r="K59" i="9"/>
  <c r="J59" i="9"/>
  <c r="I59" i="9"/>
  <c r="H59" i="9"/>
  <c r="G59" i="9"/>
  <c r="F59" i="9"/>
  <c r="K58" i="9"/>
  <c r="J58" i="9"/>
  <c r="I58" i="9"/>
  <c r="H58" i="9"/>
  <c r="G58" i="9"/>
  <c r="F58" i="9"/>
  <c r="L58" i="9" s="1"/>
  <c r="K57" i="9"/>
  <c r="K61" i="9" s="1"/>
  <c r="K62" i="9" s="1"/>
  <c r="K73" i="9" s="1"/>
  <c r="J57" i="9"/>
  <c r="J61" i="9" s="1"/>
  <c r="J62" i="9" s="1"/>
  <c r="I57" i="9"/>
  <c r="I61" i="9" s="1"/>
  <c r="I62" i="9" s="1"/>
  <c r="H57" i="9"/>
  <c r="G57" i="9"/>
  <c r="F57" i="9"/>
  <c r="F61" i="9" s="1"/>
  <c r="G56" i="9"/>
  <c r="K54" i="9"/>
  <c r="J54" i="9"/>
  <c r="I54" i="9"/>
  <c r="H54" i="9"/>
  <c r="G54" i="9"/>
  <c r="F54" i="9"/>
  <c r="L54" i="9" s="1"/>
  <c r="L53" i="9"/>
  <c r="L52" i="9"/>
  <c r="L51" i="9"/>
  <c r="L50" i="9"/>
  <c r="L49" i="9"/>
  <c r="L48" i="9"/>
  <c r="K46" i="9"/>
  <c r="J46" i="9"/>
  <c r="I46" i="9"/>
  <c r="H46" i="9"/>
  <c r="G46" i="9"/>
  <c r="F46" i="9"/>
  <c r="L46" i="9" s="1"/>
  <c r="L45" i="9"/>
  <c r="L44" i="9"/>
  <c r="L43" i="9"/>
  <c r="L42" i="9"/>
  <c r="L41" i="9"/>
  <c r="L40" i="9"/>
  <c r="L39" i="9"/>
  <c r="L38" i="9"/>
  <c r="K31" i="9"/>
  <c r="J31" i="9"/>
  <c r="I31" i="9"/>
  <c r="H31" i="9"/>
  <c r="G31" i="9"/>
  <c r="F31" i="9"/>
  <c r="L31" i="9" s="1"/>
  <c r="K30" i="9"/>
  <c r="J30" i="9"/>
  <c r="I30" i="9"/>
  <c r="H30" i="9"/>
  <c r="G30" i="9"/>
  <c r="F30" i="9"/>
  <c r="K29" i="9"/>
  <c r="J29" i="9"/>
  <c r="I29" i="9"/>
  <c r="H29" i="9"/>
  <c r="G29" i="9"/>
  <c r="F29" i="9"/>
  <c r="K28" i="9"/>
  <c r="J28" i="9"/>
  <c r="I28" i="9"/>
  <c r="H28" i="9"/>
  <c r="G28" i="9"/>
  <c r="F28" i="9"/>
  <c r="K26" i="9"/>
  <c r="J26" i="9"/>
  <c r="I26" i="9"/>
  <c r="H26" i="9"/>
  <c r="G26" i="9"/>
  <c r="F26" i="9"/>
  <c r="K25" i="9"/>
  <c r="J25" i="9"/>
  <c r="I25" i="9"/>
  <c r="H25" i="9"/>
  <c r="G25" i="9"/>
  <c r="F25" i="9"/>
  <c r="K24" i="9"/>
  <c r="J24" i="9"/>
  <c r="L24" i="9" s="1"/>
  <c r="I24" i="9"/>
  <c r="H24" i="9"/>
  <c r="G24" i="9"/>
  <c r="F24" i="9"/>
  <c r="K23" i="9"/>
  <c r="J23" i="9"/>
  <c r="I23" i="9"/>
  <c r="H23" i="9"/>
  <c r="G23" i="9"/>
  <c r="F23" i="9"/>
  <c r="K22" i="9"/>
  <c r="J22" i="9"/>
  <c r="I22" i="9"/>
  <c r="H22" i="9"/>
  <c r="G22" i="9"/>
  <c r="F22" i="9"/>
  <c r="L22" i="9" s="1"/>
  <c r="K21" i="9"/>
  <c r="J21" i="9"/>
  <c r="I21" i="9"/>
  <c r="H21" i="9"/>
  <c r="G21" i="9"/>
  <c r="F21" i="9"/>
  <c r="L21" i="9" s="1"/>
  <c r="K20" i="9"/>
  <c r="J20" i="9"/>
  <c r="L20" i="9" s="1"/>
  <c r="I20" i="9"/>
  <c r="H20" i="9"/>
  <c r="G20" i="9"/>
  <c r="F20" i="9"/>
  <c r="K19" i="9"/>
  <c r="K32" i="9" s="1"/>
  <c r="J19" i="9"/>
  <c r="I19" i="9"/>
  <c r="H19" i="9"/>
  <c r="H32" i="9" s="1"/>
  <c r="G19" i="9"/>
  <c r="F19" i="9"/>
  <c r="Z17" i="9"/>
  <c r="R17" i="9"/>
  <c r="Q17" i="9"/>
  <c r="P17" i="9"/>
  <c r="N17" i="9"/>
  <c r="K17" i="9"/>
  <c r="J17" i="9"/>
  <c r="J93" i="9" s="1"/>
  <c r="I17" i="9"/>
  <c r="I91" i="9" s="1"/>
  <c r="H17" i="9"/>
  <c r="W17" i="9" s="1"/>
  <c r="G17" i="9"/>
  <c r="G93" i="9" s="1"/>
  <c r="F17" i="9"/>
  <c r="C15" i="9"/>
  <c r="H14" i="9"/>
  <c r="C14" i="9"/>
  <c r="F82" i="9" s="1"/>
  <c r="H13" i="9"/>
  <c r="H79" i="9" s="1"/>
  <c r="H12" i="9"/>
  <c r="D71" i="9" s="1"/>
  <c r="C12" i="9"/>
  <c r="H11" i="9"/>
  <c r="C11" i="9"/>
  <c r="K94" i="8"/>
  <c r="I93" i="8"/>
  <c r="J92" i="8"/>
  <c r="I92" i="8"/>
  <c r="I95" i="8" s="1"/>
  <c r="I96" i="8" s="1"/>
  <c r="H92" i="8"/>
  <c r="G91" i="8"/>
  <c r="L85" i="8"/>
  <c r="K79" i="8"/>
  <c r="J79" i="8"/>
  <c r="I79" i="8"/>
  <c r="H79" i="8"/>
  <c r="F79" i="8"/>
  <c r="L79" i="8" s="1"/>
  <c r="D62" i="8"/>
  <c r="J61" i="8"/>
  <c r="J62" i="8" s="1"/>
  <c r="I61" i="8"/>
  <c r="I62" i="8" s="1"/>
  <c r="K60" i="8"/>
  <c r="J60" i="8"/>
  <c r="I60" i="8"/>
  <c r="H60" i="8"/>
  <c r="G60" i="8"/>
  <c r="F60" i="8"/>
  <c r="L60" i="8" s="1"/>
  <c r="K59" i="8"/>
  <c r="J59" i="8"/>
  <c r="I59" i="8"/>
  <c r="H59" i="8"/>
  <c r="G59" i="8"/>
  <c r="F59" i="8"/>
  <c r="L59" i="8" s="1"/>
  <c r="K58" i="8"/>
  <c r="L58" i="8" s="1"/>
  <c r="J58" i="8"/>
  <c r="I58" i="8"/>
  <c r="H58" i="8"/>
  <c r="G58" i="8"/>
  <c r="F58" i="8"/>
  <c r="K57" i="8"/>
  <c r="K61" i="8" s="1"/>
  <c r="K62" i="8" s="1"/>
  <c r="J57" i="8"/>
  <c r="I57" i="8"/>
  <c r="H57" i="8"/>
  <c r="H61" i="8" s="1"/>
  <c r="H62" i="8" s="1"/>
  <c r="G57" i="8"/>
  <c r="G61" i="8" s="1"/>
  <c r="G62" i="8" s="1"/>
  <c r="F57" i="8"/>
  <c r="G56" i="8"/>
  <c r="K54" i="8"/>
  <c r="J54" i="8"/>
  <c r="I54" i="8"/>
  <c r="H54" i="8"/>
  <c r="G54" i="8"/>
  <c r="F54" i="8"/>
  <c r="L54" i="8" s="1"/>
  <c r="L53" i="8"/>
  <c r="L52" i="8"/>
  <c r="L51" i="8"/>
  <c r="L50" i="8"/>
  <c r="L49" i="8"/>
  <c r="L48" i="8"/>
  <c r="K46" i="8"/>
  <c r="K73" i="8" s="1"/>
  <c r="J46" i="8"/>
  <c r="J73" i="8" s="1"/>
  <c r="I46" i="8"/>
  <c r="I73" i="8" s="1"/>
  <c r="H46" i="8"/>
  <c r="G46" i="8"/>
  <c r="G73" i="8" s="1"/>
  <c r="F46" i="8"/>
  <c r="L45" i="8"/>
  <c r="L44" i="8"/>
  <c r="L43" i="8"/>
  <c r="L42" i="8"/>
  <c r="L41" i="8"/>
  <c r="L40" i="8"/>
  <c r="L39" i="8"/>
  <c r="L38" i="8"/>
  <c r="K32" i="8"/>
  <c r="K31" i="8"/>
  <c r="J31" i="8"/>
  <c r="I31" i="8"/>
  <c r="H31" i="8"/>
  <c r="G31" i="8"/>
  <c r="F31" i="8"/>
  <c r="L31" i="8" s="1"/>
  <c r="K30" i="8"/>
  <c r="J30" i="8"/>
  <c r="I30" i="8"/>
  <c r="H30" i="8"/>
  <c r="G30" i="8"/>
  <c r="F30" i="8"/>
  <c r="L30" i="8" s="1"/>
  <c r="L29" i="8"/>
  <c r="K29" i="8"/>
  <c r="J29" i="8"/>
  <c r="I29" i="8"/>
  <c r="H29" i="8"/>
  <c r="G29" i="8"/>
  <c r="F29" i="8"/>
  <c r="K28" i="8"/>
  <c r="J28" i="8"/>
  <c r="I28" i="8"/>
  <c r="H28" i="8"/>
  <c r="G28" i="8"/>
  <c r="L28" i="8" s="1"/>
  <c r="F28" i="8"/>
  <c r="K26" i="8"/>
  <c r="J26" i="8"/>
  <c r="I26" i="8"/>
  <c r="H26" i="8"/>
  <c r="G26" i="8"/>
  <c r="F26" i="8"/>
  <c r="L26" i="8" s="1"/>
  <c r="L25" i="8"/>
  <c r="K25" i="8"/>
  <c r="J25" i="8"/>
  <c r="I25" i="8"/>
  <c r="H25" i="8"/>
  <c r="G25" i="8"/>
  <c r="F25" i="8"/>
  <c r="K24" i="8"/>
  <c r="J24" i="8"/>
  <c r="I24" i="8"/>
  <c r="L24" i="8" s="1"/>
  <c r="H24" i="8"/>
  <c r="G24" i="8"/>
  <c r="F24" i="8"/>
  <c r="K23" i="8"/>
  <c r="J23" i="8"/>
  <c r="I23" i="8"/>
  <c r="H23" i="8"/>
  <c r="G23" i="8"/>
  <c r="F23" i="8"/>
  <c r="L23" i="8" s="1"/>
  <c r="K22" i="8"/>
  <c r="J22" i="8"/>
  <c r="I22" i="8"/>
  <c r="H22" i="8"/>
  <c r="G22" i="8"/>
  <c r="F22" i="8"/>
  <c r="L22" i="8" s="1"/>
  <c r="L21" i="8"/>
  <c r="K21" i="8"/>
  <c r="J21" i="8"/>
  <c r="I21" i="8"/>
  <c r="H21" i="8"/>
  <c r="G21" i="8"/>
  <c r="F21" i="8"/>
  <c r="K20" i="8"/>
  <c r="J20" i="8"/>
  <c r="J32" i="8" s="1"/>
  <c r="I20" i="8"/>
  <c r="H20" i="8"/>
  <c r="L20" i="8" s="1"/>
  <c r="G20" i="8"/>
  <c r="F20" i="8"/>
  <c r="K19" i="8"/>
  <c r="J19" i="8"/>
  <c r="I19" i="8"/>
  <c r="H19" i="8"/>
  <c r="G19" i="8"/>
  <c r="G32" i="8" s="1"/>
  <c r="F19" i="8"/>
  <c r="X17" i="8"/>
  <c r="W17" i="8"/>
  <c r="V17" i="8"/>
  <c r="U17" i="8"/>
  <c r="Q17" i="8"/>
  <c r="O17" i="8"/>
  <c r="N17" i="8"/>
  <c r="K17" i="8"/>
  <c r="J17" i="8"/>
  <c r="J93" i="8" s="1"/>
  <c r="I17" i="8"/>
  <c r="I94" i="8" s="1"/>
  <c r="H17" i="8"/>
  <c r="P17" i="8" s="1"/>
  <c r="G17" i="8"/>
  <c r="G92" i="8" s="1"/>
  <c r="F17" i="8"/>
  <c r="F92" i="8" s="1"/>
  <c r="C15" i="8"/>
  <c r="H14" i="8"/>
  <c r="C14" i="8"/>
  <c r="F82" i="8" s="1"/>
  <c r="H13" i="8"/>
  <c r="G79" i="8" s="1"/>
  <c r="H12" i="8"/>
  <c r="D71" i="8" s="1"/>
  <c r="H11" i="8"/>
  <c r="C11" i="8"/>
  <c r="H94" i="7"/>
  <c r="G94" i="7"/>
  <c r="K93" i="7"/>
  <c r="H93" i="7"/>
  <c r="H92" i="7"/>
  <c r="H95" i="7" s="1"/>
  <c r="H96" i="7" s="1"/>
  <c r="G92" i="7"/>
  <c r="F92" i="7"/>
  <c r="K91" i="7"/>
  <c r="H91" i="7"/>
  <c r="F86" i="7"/>
  <c r="L85" i="7"/>
  <c r="K79" i="7"/>
  <c r="J79" i="7"/>
  <c r="H79" i="7"/>
  <c r="G79" i="7"/>
  <c r="F79" i="7"/>
  <c r="H73" i="7"/>
  <c r="H71" i="7"/>
  <c r="D62" i="7"/>
  <c r="H61" i="7"/>
  <c r="H62" i="7" s="1"/>
  <c r="K60" i="7"/>
  <c r="J60" i="7"/>
  <c r="I60" i="7"/>
  <c r="H60" i="7"/>
  <c r="G60" i="7"/>
  <c r="F60" i="7"/>
  <c r="L60" i="7" s="1"/>
  <c r="K59" i="7"/>
  <c r="J59" i="7"/>
  <c r="I59" i="7"/>
  <c r="H59" i="7"/>
  <c r="G59" i="7"/>
  <c r="L59" i="7" s="1"/>
  <c r="F59" i="7"/>
  <c r="K58" i="7"/>
  <c r="J58" i="7"/>
  <c r="J61" i="7" s="1"/>
  <c r="J62" i="7" s="1"/>
  <c r="J73" i="7" s="1"/>
  <c r="I58" i="7"/>
  <c r="L58" i="7" s="1"/>
  <c r="H58" i="7"/>
  <c r="G58" i="7"/>
  <c r="F58" i="7"/>
  <c r="K57" i="7"/>
  <c r="J57" i="7"/>
  <c r="I57" i="7"/>
  <c r="H57" i="7"/>
  <c r="G57" i="7"/>
  <c r="G61" i="7" s="1"/>
  <c r="G62" i="7" s="1"/>
  <c r="G73" i="7" s="1"/>
  <c r="F57" i="7"/>
  <c r="G56" i="7"/>
  <c r="K54" i="7"/>
  <c r="J54" i="7"/>
  <c r="I54" i="7"/>
  <c r="H54" i="7"/>
  <c r="G54" i="7"/>
  <c r="F54" i="7"/>
  <c r="L54" i="7" s="1"/>
  <c r="L53" i="7"/>
  <c r="L52" i="7"/>
  <c r="L51" i="7"/>
  <c r="L50" i="7"/>
  <c r="L49" i="7"/>
  <c r="L48" i="7"/>
  <c r="K46" i="7"/>
  <c r="J46" i="7"/>
  <c r="I46" i="7"/>
  <c r="H46" i="7"/>
  <c r="G46" i="7"/>
  <c r="F46" i="7"/>
  <c r="L45" i="7"/>
  <c r="L44" i="7"/>
  <c r="L43" i="7"/>
  <c r="L42" i="7"/>
  <c r="L41" i="7"/>
  <c r="L40" i="7"/>
  <c r="L39" i="7"/>
  <c r="L38" i="7"/>
  <c r="G32" i="7"/>
  <c r="K31" i="7"/>
  <c r="J31" i="7"/>
  <c r="I31" i="7"/>
  <c r="H31" i="7"/>
  <c r="G31" i="7"/>
  <c r="F31" i="7"/>
  <c r="L31" i="7" s="1"/>
  <c r="L30" i="7"/>
  <c r="K30" i="7"/>
  <c r="J30" i="7"/>
  <c r="I30" i="7"/>
  <c r="H30" i="7"/>
  <c r="G30" i="7"/>
  <c r="F30" i="7"/>
  <c r="K29" i="7"/>
  <c r="J29" i="7"/>
  <c r="I29" i="7"/>
  <c r="H29" i="7"/>
  <c r="G29" i="7"/>
  <c r="F29" i="7"/>
  <c r="K28" i="7"/>
  <c r="J28" i="7"/>
  <c r="I28" i="7"/>
  <c r="H28" i="7"/>
  <c r="G28" i="7"/>
  <c r="F28" i="7"/>
  <c r="L28" i="7" s="1"/>
  <c r="K26" i="7"/>
  <c r="J26" i="7"/>
  <c r="I26" i="7"/>
  <c r="H26" i="7"/>
  <c r="G26" i="7"/>
  <c r="F26" i="7"/>
  <c r="L26" i="7" s="1"/>
  <c r="L25" i="7"/>
  <c r="K25" i="7"/>
  <c r="J25" i="7"/>
  <c r="I25" i="7"/>
  <c r="H25" i="7"/>
  <c r="G25" i="7"/>
  <c r="F25" i="7"/>
  <c r="K24" i="7"/>
  <c r="J24" i="7"/>
  <c r="I24" i="7"/>
  <c r="L24" i="7" s="1"/>
  <c r="H24" i="7"/>
  <c r="G24" i="7"/>
  <c r="F24" i="7"/>
  <c r="K23" i="7"/>
  <c r="J23" i="7"/>
  <c r="I23" i="7"/>
  <c r="H23" i="7"/>
  <c r="G23" i="7"/>
  <c r="F23" i="7"/>
  <c r="L23" i="7" s="1"/>
  <c r="K22" i="7"/>
  <c r="J22" i="7"/>
  <c r="I22" i="7"/>
  <c r="H22" i="7"/>
  <c r="G22" i="7"/>
  <c r="F22" i="7"/>
  <c r="L22" i="7" s="1"/>
  <c r="L21" i="7"/>
  <c r="K21" i="7"/>
  <c r="J21" i="7"/>
  <c r="I21" i="7"/>
  <c r="H21" i="7"/>
  <c r="G21" i="7"/>
  <c r="F21" i="7"/>
  <c r="K20" i="7"/>
  <c r="J20" i="7"/>
  <c r="I20" i="7"/>
  <c r="I32" i="7" s="1"/>
  <c r="H20" i="7"/>
  <c r="H32" i="7" s="1"/>
  <c r="G20" i="7"/>
  <c r="F20" i="7"/>
  <c r="K19" i="7"/>
  <c r="J19" i="7"/>
  <c r="I19" i="7"/>
  <c r="H19" i="7"/>
  <c r="G19" i="7"/>
  <c r="F19" i="7"/>
  <c r="Z17" i="7"/>
  <c r="Y17" i="7"/>
  <c r="P17" i="7"/>
  <c r="O17" i="7"/>
  <c r="N17" i="7"/>
  <c r="K17" i="7"/>
  <c r="K92" i="7" s="1"/>
  <c r="J17" i="7"/>
  <c r="I17" i="7"/>
  <c r="H17" i="7"/>
  <c r="W17" i="7" s="1"/>
  <c r="G17" i="7"/>
  <c r="V17" i="7" s="1"/>
  <c r="F17" i="7"/>
  <c r="U17" i="7" s="1"/>
  <c r="C15" i="7"/>
  <c r="H14" i="7"/>
  <c r="C14" i="7"/>
  <c r="F82" i="7" s="1"/>
  <c r="H13" i="7"/>
  <c r="I79" i="7" s="1"/>
  <c r="H12" i="7"/>
  <c r="D71" i="7" s="1"/>
  <c r="J71" i="7" s="1"/>
  <c r="H11" i="7"/>
  <c r="C11" i="7"/>
  <c r="L85" i="6"/>
  <c r="F86" i="6" s="1"/>
  <c r="F82" i="6"/>
  <c r="D71" i="6"/>
  <c r="D62" i="6"/>
  <c r="K60" i="6"/>
  <c r="J60" i="6"/>
  <c r="I60" i="6"/>
  <c r="H60" i="6"/>
  <c r="G60" i="6"/>
  <c r="F60" i="6"/>
  <c r="K59" i="6"/>
  <c r="J59" i="6"/>
  <c r="I59" i="6"/>
  <c r="H59" i="6"/>
  <c r="G59" i="6"/>
  <c r="F59" i="6"/>
  <c r="K58" i="6"/>
  <c r="J58" i="6"/>
  <c r="I58" i="6"/>
  <c r="H58" i="6"/>
  <c r="G58" i="6"/>
  <c r="F58" i="6"/>
  <c r="K57" i="6"/>
  <c r="J57" i="6"/>
  <c r="I57" i="6"/>
  <c r="H57" i="6"/>
  <c r="G57" i="6"/>
  <c r="F57" i="6"/>
  <c r="G56" i="6"/>
  <c r="K54" i="6"/>
  <c r="J54" i="6"/>
  <c r="I54" i="6"/>
  <c r="H54" i="6"/>
  <c r="G54" i="6"/>
  <c r="F54" i="6"/>
  <c r="L53" i="6"/>
  <c r="L52" i="6"/>
  <c r="L51" i="6"/>
  <c r="L50" i="6"/>
  <c r="L49" i="6"/>
  <c r="L48" i="6"/>
  <c r="K46" i="6"/>
  <c r="J46" i="6"/>
  <c r="I46" i="6"/>
  <c r="H46" i="6"/>
  <c r="G46" i="6"/>
  <c r="F46" i="6"/>
  <c r="L45" i="6"/>
  <c r="L44" i="6"/>
  <c r="L43" i="6"/>
  <c r="L42" i="6"/>
  <c r="L41" i="6"/>
  <c r="L40" i="6"/>
  <c r="L39" i="6"/>
  <c r="L38" i="6"/>
  <c r="D33" i="6"/>
  <c r="K31" i="6"/>
  <c r="J31" i="6"/>
  <c r="I31" i="6"/>
  <c r="H31" i="6"/>
  <c r="G31" i="6"/>
  <c r="F31" i="6"/>
  <c r="K30" i="6"/>
  <c r="J30" i="6"/>
  <c r="I30" i="6"/>
  <c r="H30" i="6"/>
  <c r="G30" i="6"/>
  <c r="F30" i="6"/>
  <c r="K29" i="6"/>
  <c r="J29" i="6"/>
  <c r="I29" i="6"/>
  <c r="H29" i="6"/>
  <c r="G29" i="6"/>
  <c r="F29" i="6"/>
  <c r="K28" i="6"/>
  <c r="J28" i="6"/>
  <c r="I28" i="6"/>
  <c r="H28" i="6"/>
  <c r="G28" i="6"/>
  <c r="F28" i="6"/>
  <c r="K26" i="6"/>
  <c r="J26" i="6"/>
  <c r="I26" i="6"/>
  <c r="H26" i="6"/>
  <c r="G26" i="6"/>
  <c r="F26" i="6"/>
  <c r="K25" i="6"/>
  <c r="J25" i="6"/>
  <c r="I25" i="6"/>
  <c r="H25" i="6"/>
  <c r="G25" i="6"/>
  <c r="F25" i="6"/>
  <c r="K24" i="6"/>
  <c r="J24" i="6"/>
  <c r="I24" i="6"/>
  <c r="H24" i="6"/>
  <c r="G24" i="6"/>
  <c r="F24" i="6"/>
  <c r="K23" i="6"/>
  <c r="J23" i="6"/>
  <c r="I23" i="6"/>
  <c r="H23" i="6"/>
  <c r="G23" i="6"/>
  <c r="F23" i="6"/>
  <c r="K22" i="6"/>
  <c r="J22" i="6"/>
  <c r="I22" i="6"/>
  <c r="H22" i="6"/>
  <c r="G22" i="6"/>
  <c r="F22" i="6"/>
  <c r="K21" i="6"/>
  <c r="J21" i="6"/>
  <c r="I21" i="6"/>
  <c r="H21" i="6"/>
  <c r="G21" i="6"/>
  <c r="F21" i="6"/>
  <c r="K20" i="6"/>
  <c r="J20" i="6"/>
  <c r="I20" i="6"/>
  <c r="H20" i="6"/>
  <c r="G20" i="6"/>
  <c r="F20" i="6"/>
  <c r="K19" i="6"/>
  <c r="J19" i="6"/>
  <c r="I19" i="6"/>
  <c r="H19" i="6"/>
  <c r="G19" i="6"/>
  <c r="F19" i="6"/>
  <c r="K17" i="6"/>
  <c r="K91" i="6" s="1"/>
  <c r="J17" i="6"/>
  <c r="I17" i="6"/>
  <c r="Q17" i="6" s="1"/>
  <c r="H17" i="6"/>
  <c r="H93" i="6" s="1"/>
  <c r="G17" i="6"/>
  <c r="V17" i="6" s="1"/>
  <c r="F17" i="6"/>
  <c r="U17" i="6" s="1"/>
  <c r="C15" i="6"/>
  <c r="C14" i="6"/>
  <c r="H13" i="6"/>
  <c r="G79" i="6" s="1"/>
  <c r="C13" i="6"/>
  <c r="D72" i="6" s="1"/>
  <c r="H12" i="6"/>
  <c r="H11" i="6"/>
  <c r="C11" i="6"/>
  <c r="K86" i="5"/>
  <c r="H86" i="5"/>
  <c r="G86" i="5"/>
  <c r="L85" i="5"/>
  <c r="H79" i="5"/>
  <c r="D71" i="5"/>
  <c r="D62" i="5"/>
  <c r="K60" i="5"/>
  <c r="J60" i="5"/>
  <c r="I60" i="5"/>
  <c r="H60" i="5"/>
  <c r="G60" i="5"/>
  <c r="F60" i="5"/>
  <c r="K59" i="5"/>
  <c r="J59" i="5"/>
  <c r="I59" i="5"/>
  <c r="H59" i="5"/>
  <c r="G59" i="5"/>
  <c r="F59" i="5"/>
  <c r="K58" i="5"/>
  <c r="J58" i="5"/>
  <c r="I58" i="5"/>
  <c r="H58" i="5"/>
  <c r="G58" i="5"/>
  <c r="F58" i="5"/>
  <c r="K57" i="5"/>
  <c r="J57" i="5"/>
  <c r="I57" i="5"/>
  <c r="H57" i="5"/>
  <c r="G57" i="5"/>
  <c r="F57" i="5"/>
  <c r="G56" i="5"/>
  <c r="K54" i="5"/>
  <c r="J54" i="5"/>
  <c r="I54" i="5"/>
  <c r="H54" i="5"/>
  <c r="G54" i="5"/>
  <c r="F54" i="5"/>
  <c r="L53" i="5"/>
  <c r="L52" i="5"/>
  <c r="L51" i="5"/>
  <c r="L50" i="5"/>
  <c r="L49" i="5"/>
  <c r="L48" i="5"/>
  <c r="K46" i="5"/>
  <c r="J46" i="5"/>
  <c r="I46" i="5"/>
  <c r="H46" i="5"/>
  <c r="G46" i="5"/>
  <c r="F46" i="5"/>
  <c r="L45" i="5"/>
  <c r="L44" i="5"/>
  <c r="L43" i="5"/>
  <c r="L42" i="5"/>
  <c r="L41" i="5"/>
  <c r="L40" i="5"/>
  <c r="L39" i="5"/>
  <c r="L38" i="5"/>
  <c r="D33" i="5"/>
  <c r="K31" i="5"/>
  <c r="J31" i="5"/>
  <c r="I31" i="5"/>
  <c r="H31" i="5"/>
  <c r="G31" i="5"/>
  <c r="F31" i="5"/>
  <c r="K30" i="5"/>
  <c r="J30" i="5"/>
  <c r="I30" i="5"/>
  <c r="H30" i="5"/>
  <c r="G30" i="5"/>
  <c r="L30" i="5" s="1"/>
  <c r="F30" i="5"/>
  <c r="K29" i="5"/>
  <c r="J29" i="5"/>
  <c r="I29" i="5"/>
  <c r="H29" i="5"/>
  <c r="G29" i="5"/>
  <c r="F29" i="5"/>
  <c r="K28" i="5"/>
  <c r="J28" i="5"/>
  <c r="I28" i="5"/>
  <c r="H28" i="5"/>
  <c r="G28" i="5"/>
  <c r="F28" i="5"/>
  <c r="K26" i="5"/>
  <c r="J26" i="5"/>
  <c r="I26" i="5"/>
  <c r="H26" i="5"/>
  <c r="G26" i="5"/>
  <c r="F26" i="5"/>
  <c r="K25" i="5"/>
  <c r="J25" i="5"/>
  <c r="I25" i="5"/>
  <c r="H25" i="5"/>
  <c r="G25" i="5"/>
  <c r="L25" i="5" s="1"/>
  <c r="F25" i="5"/>
  <c r="K24" i="5"/>
  <c r="J24" i="5"/>
  <c r="I24" i="5"/>
  <c r="H24" i="5"/>
  <c r="G24" i="5"/>
  <c r="F24" i="5"/>
  <c r="K23" i="5"/>
  <c r="J23" i="5"/>
  <c r="I23" i="5"/>
  <c r="H23" i="5"/>
  <c r="G23" i="5"/>
  <c r="F23" i="5"/>
  <c r="K22" i="5"/>
  <c r="J22" i="5"/>
  <c r="I22" i="5"/>
  <c r="H22" i="5"/>
  <c r="G22" i="5"/>
  <c r="F22" i="5"/>
  <c r="K21" i="5"/>
  <c r="J21" i="5"/>
  <c r="I21" i="5"/>
  <c r="H21" i="5"/>
  <c r="G21" i="5"/>
  <c r="F21" i="5"/>
  <c r="K20" i="5"/>
  <c r="J20" i="5"/>
  <c r="I20" i="5"/>
  <c r="H20" i="5"/>
  <c r="G20" i="5"/>
  <c r="F20" i="5"/>
  <c r="K19" i="5"/>
  <c r="J19" i="5"/>
  <c r="I19" i="5"/>
  <c r="H19" i="5"/>
  <c r="G19" i="5"/>
  <c r="F19" i="5"/>
  <c r="K17" i="5"/>
  <c r="Z17" i="5" s="1"/>
  <c r="J17" i="5"/>
  <c r="J94" i="5" s="1"/>
  <c r="I17" i="5"/>
  <c r="H17" i="5"/>
  <c r="H94" i="5" s="1"/>
  <c r="G17" i="5"/>
  <c r="G92" i="5" s="1"/>
  <c r="F17" i="5"/>
  <c r="U17" i="5" s="1"/>
  <c r="C15" i="5"/>
  <c r="H14" i="5"/>
  <c r="C14" i="5"/>
  <c r="F82" i="5" s="1"/>
  <c r="H13" i="5"/>
  <c r="I79" i="5" s="1"/>
  <c r="C13" i="5"/>
  <c r="D72" i="5" s="1"/>
  <c r="H12" i="5"/>
  <c r="H11" i="5"/>
  <c r="C11" i="5"/>
  <c r="K94" i="4"/>
  <c r="J94" i="4"/>
  <c r="H94" i="4"/>
  <c r="K93" i="4"/>
  <c r="I93" i="4"/>
  <c r="K92" i="4"/>
  <c r="J92" i="4"/>
  <c r="I92" i="4"/>
  <c r="K91" i="4"/>
  <c r="L86" i="4"/>
  <c r="K86" i="4"/>
  <c r="J86" i="4"/>
  <c r="H86" i="4"/>
  <c r="G86" i="4"/>
  <c r="F86" i="4"/>
  <c r="L85" i="4"/>
  <c r="I86" i="4" s="1"/>
  <c r="F82" i="4"/>
  <c r="L79" i="4"/>
  <c r="K79" i="4"/>
  <c r="J79" i="4"/>
  <c r="I79" i="4"/>
  <c r="H79" i="4"/>
  <c r="G79" i="4"/>
  <c r="F79" i="4"/>
  <c r="D74" i="4"/>
  <c r="D72" i="4"/>
  <c r="D71" i="4"/>
  <c r="D66" i="4"/>
  <c r="D62" i="4"/>
  <c r="F61" i="4"/>
  <c r="F62" i="4" s="1"/>
  <c r="K60" i="4"/>
  <c r="J60" i="4"/>
  <c r="I60" i="4"/>
  <c r="H60" i="4"/>
  <c r="G60" i="4"/>
  <c r="F60" i="4"/>
  <c r="K59" i="4"/>
  <c r="J59" i="4"/>
  <c r="I59" i="4"/>
  <c r="H59" i="4"/>
  <c r="G59" i="4"/>
  <c r="F59" i="4"/>
  <c r="L59" i="4" s="1"/>
  <c r="K58" i="4"/>
  <c r="J58" i="4"/>
  <c r="J61" i="4" s="1"/>
  <c r="J62" i="4" s="1"/>
  <c r="I58" i="4"/>
  <c r="H58" i="4"/>
  <c r="G58" i="4"/>
  <c r="L58" i="4" s="1"/>
  <c r="F58" i="4"/>
  <c r="L57" i="4"/>
  <c r="K57" i="4"/>
  <c r="K61" i="4" s="1"/>
  <c r="K62" i="4" s="1"/>
  <c r="K73" i="4" s="1"/>
  <c r="J57" i="4"/>
  <c r="I57" i="4"/>
  <c r="I61" i="4" s="1"/>
  <c r="I62" i="4" s="1"/>
  <c r="H57" i="4"/>
  <c r="G57" i="4"/>
  <c r="F57" i="4"/>
  <c r="G56" i="4"/>
  <c r="K54" i="4"/>
  <c r="J54" i="4"/>
  <c r="I54" i="4"/>
  <c r="H54" i="4"/>
  <c r="G54" i="4"/>
  <c r="L54" i="4" s="1"/>
  <c r="F54" i="4"/>
  <c r="L53" i="4"/>
  <c r="L52" i="4"/>
  <c r="L51" i="4"/>
  <c r="L50" i="4"/>
  <c r="L49" i="4"/>
  <c r="L48" i="4"/>
  <c r="K46" i="4"/>
  <c r="J46" i="4"/>
  <c r="I46" i="4"/>
  <c r="H46" i="4"/>
  <c r="G46" i="4"/>
  <c r="F46" i="4"/>
  <c r="L45" i="4"/>
  <c r="L44" i="4"/>
  <c r="L43" i="4"/>
  <c r="L42" i="4"/>
  <c r="L41" i="4"/>
  <c r="L40" i="4"/>
  <c r="L39" i="4"/>
  <c r="L38" i="4"/>
  <c r="D33" i="4"/>
  <c r="K31" i="4"/>
  <c r="J31" i="4"/>
  <c r="I31" i="4"/>
  <c r="H31" i="4"/>
  <c r="G31" i="4"/>
  <c r="L31" i="4" s="1"/>
  <c r="F31" i="4"/>
  <c r="K30" i="4"/>
  <c r="J30" i="4"/>
  <c r="I30" i="4"/>
  <c r="H30" i="4"/>
  <c r="G30" i="4"/>
  <c r="F30" i="4"/>
  <c r="K29" i="4"/>
  <c r="L29" i="4" s="1"/>
  <c r="J29" i="4"/>
  <c r="I29" i="4"/>
  <c r="H29" i="4"/>
  <c r="G29" i="4"/>
  <c r="F29" i="4"/>
  <c r="K28" i="4"/>
  <c r="J28" i="4"/>
  <c r="I28" i="4"/>
  <c r="H28" i="4"/>
  <c r="G28" i="4"/>
  <c r="L28" i="4" s="1"/>
  <c r="F28" i="4"/>
  <c r="K26" i="4"/>
  <c r="J26" i="4"/>
  <c r="I26" i="4"/>
  <c r="H26" i="4"/>
  <c r="G26" i="4"/>
  <c r="F26" i="4"/>
  <c r="L26" i="4" s="1"/>
  <c r="K25" i="4"/>
  <c r="J25" i="4"/>
  <c r="I25" i="4"/>
  <c r="H25" i="4"/>
  <c r="G25" i="4"/>
  <c r="F25" i="4"/>
  <c r="K24" i="4"/>
  <c r="J24" i="4"/>
  <c r="I24" i="4"/>
  <c r="H24" i="4"/>
  <c r="G24" i="4"/>
  <c r="F24" i="4"/>
  <c r="L24" i="4" s="1"/>
  <c r="K23" i="4"/>
  <c r="J23" i="4"/>
  <c r="I23" i="4"/>
  <c r="H23" i="4"/>
  <c r="G23" i="4"/>
  <c r="L23" i="4" s="1"/>
  <c r="F23" i="4"/>
  <c r="K22" i="4"/>
  <c r="K71" i="4" s="1"/>
  <c r="J22" i="4"/>
  <c r="I22" i="4"/>
  <c r="H22" i="4"/>
  <c r="G22" i="4"/>
  <c r="F22" i="4"/>
  <c r="L22" i="4" s="1"/>
  <c r="K21" i="4"/>
  <c r="J21" i="4"/>
  <c r="J32" i="4" s="1"/>
  <c r="I21" i="4"/>
  <c r="I32" i="4" s="1"/>
  <c r="H21" i="4"/>
  <c r="G21" i="4"/>
  <c r="F21" i="4"/>
  <c r="K20" i="4"/>
  <c r="J20" i="4"/>
  <c r="I20" i="4"/>
  <c r="H20" i="4"/>
  <c r="G20" i="4"/>
  <c r="F20" i="4"/>
  <c r="L20" i="4" s="1"/>
  <c r="L19" i="4"/>
  <c r="K19" i="4"/>
  <c r="J19" i="4"/>
  <c r="I19" i="4"/>
  <c r="H19" i="4"/>
  <c r="H32" i="4" s="1"/>
  <c r="G19" i="4"/>
  <c r="G32" i="4" s="1"/>
  <c r="F19" i="4"/>
  <c r="X17" i="4"/>
  <c r="W17" i="4"/>
  <c r="V17" i="4"/>
  <c r="R17" i="4"/>
  <c r="Q17" i="4"/>
  <c r="K17" i="4"/>
  <c r="S17" i="4" s="1"/>
  <c r="J17" i="4"/>
  <c r="J91" i="4" s="1"/>
  <c r="I17" i="4"/>
  <c r="I91" i="4" s="1"/>
  <c r="H17" i="4"/>
  <c r="G17" i="4"/>
  <c r="G93" i="4" s="1"/>
  <c r="F17" i="4"/>
  <c r="G22" i="2"/>
  <c r="G21" i="2"/>
  <c r="D66" i="5" s="1"/>
  <c r="C12" i="2"/>
  <c r="C11" i="2"/>
  <c r="C10" i="2"/>
  <c r="C6" i="2"/>
  <c r="C13" i="7" s="1"/>
  <c r="D72" i="7" s="1"/>
  <c r="B25" i="1"/>
  <c r="C9" i="1"/>
  <c r="C8" i="1"/>
  <c r="C7" i="1"/>
  <c r="C6" i="1"/>
  <c r="E17" i="3"/>
  <c r="E15" i="3"/>
  <c r="G6" i="3"/>
  <c r="E14" i="3"/>
  <c r="C19" i="3"/>
  <c r="C8" i="3"/>
  <c r="C7" i="3"/>
  <c r="G5" i="3"/>
  <c r="E16" i="3"/>
  <c r="E18" i="3"/>
  <c r="N17" i="5" l="1"/>
  <c r="K92" i="5"/>
  <c r="F93" i="5"/>
  <c r="L60" i="5"/>
  <c r="F94" i="5"/>
  <c r="L23" i="6"/>
  <c r="G61" i="6"/>
  <c r="G62" i="6" s="1"/>
  <c r="G73" i="6" s="1"/>
  <c r="L58" i="6"/>
  <c r="L59" i="6"/>
  <c r="L20" i="6"/>
  <c r="L28" i="6"/>
  <c r="L24" i="6"/>
  <c r="L29" i="6"/>
  <c r="I32" i="6"/>
  <c r="I33" i="6" s="1"/>
  <c r="I34" i="6" s="1"/>
  <c r="K93" i="6"/>
  <c r="L19" i="6"/>
  <c r="F61" i="6"/>
  <c r="F62" i="6" s="1"/>
  <c r="F73" i="6" s="1"/>
  <c r="K61" i="6"/>
  <c r="K62" i="6" s="1"/>
  <c r="K73" i="6" s="1"/>
  <c r="H91" i="6"/>
  <c r="I91" i="6"/>
  <c r="K32" i="6"/>
  <c r="K33" i="6" s="1"/>
  <c r="K92" i="6"/>
  <c r="I93" i="6"/>
  <c r="I61" i="6"/>
  <c r="I62" i="6" s="1"/>
  <c r="I73" i="6" s="1"/>
  <c r="F71" i="6"/>
  <c r="F72" i="6" s="1"/>
  <c r="J61" i="6"/>
  <c r="J62" i="6" s="1"/>
  <c r="H71" i="6"/>
  <c r="H72" i="6" s="1"/>
  <c r="L22" i="6"/>
  <c r="F32" i="6"/>
  <c r="F33" i="6" s="1"/>
  <c r="I71" i="6"/>
  <c r="L25" i="6"/>
  <c r="K91" i="5"/>
  <c r="F92" i="5"/>
  <c r="F95" i="5" s="1"/>
  <c r="J32" i="5"/>
  <c r="J33" i="5" s="1"/>
  <c r="J34" i="5" s="1"/>
  <c r="L20" i="5"/>
  <c r="L22" i="5"/>
  <c r="L24" i="5"/>
  <c r="H32" i="5"/>
  <c r="H33" i="5" s="1"/>
  <c r="H34" i="5" s="1"/>
  <c r="K93" i="5"/>
  <c r="P17" i="5"/>
  <c r="S17" i="5"/>
  <c r="L29" i="5"/>
  <c r="I61" i="5"/>
  <c r="I62" i="5" s="1"/>
  <c r="K94" i="5"/>
  <c r="V17" i="5"/>
  <c r="J61" i="5"/>
  <c r="J62" i="5" s="1"/>
  <c r="J73" i="5" s="1"/>
  <c r="L59" i="5"/>
  <c r="Y17" i="5"/>
  <c r="F61" i="5"/>
  <c r="H61" i="5"/>
  <c r="H62" i="5" s="1"/>
  <c r="H73" i="5" s="1"/>
  <c r="W17" i="5"/>
  <c r="G61" i="5"/>
  <c r="G62" i="5" s="1"/>
  <c r="G32" i="5"/>
  <c r="L21" i="5"/>
  <c r="F91" i="5"/>
  <c r="H71" i="5"/>
  <c r="H72" i="5" s="1"/>
  <c r="I32" i="5"/>
  <c r="I33" i="5" s="1"/>
  <c r="I34" i="5" s="1"/>
  <c r="L19" i="5"/>
  <c r="G7" i="3"/>
  <c r="K72" i="10"/>
  <c r="K75" i="10" s="1"/>
  <c r="F62" i="5"/>
  <c r="K74" i="4"/>
  <c r="K72" i="4"/>
  <c r="K75" i="4" s="1"/>
  <c r="I33" i="4"/>
  <c r="I34" i="4"/>
  <c r="G33" i="4"/>
  <c r="G34" i="4" s="1"/>
  <c r="H33" i="4"/>
  <c r="H34" i="4" s="1"/>
  <c r="J33" i="4"/>
  <c r="J34" i="4"/>
  <c r="H33" i="7"/>
  <c r="H34" i="7"/>
  <c r="J72" i="7"/>
  <c r="J33" i="8"/>
  <c r="J34" i="8"/>
  <c r="G33" i="5"/>
  <c r="G34" i="5" s="1"/>
  <c r="C12" i="5"/>
  <c r="K71" i="5"/>
  <c r="J71" i="5"/>
  <c r="I71" i="5"/>
  <c r="G71" i="5"/>
  <c r="F71" i="5"/>
  <c r="J93" i="5"/>
  <c r="L31" i="6"/>
  <c r="I72" i="6"/>
  <c r="I73" i="7"/>
  <c r="D74" i="16"/>
  <c r="J73" i="4"/>
  <c r="I94" i="5"/>
  <c r="I92" i="5"/>
  <c r="F32" i="5"/>
  <c r="G73" i="5"/>
  <c r="H72" i="7"/>
  <c r="L86" i="8"/>
  <c r="H86" i="8"/>
  <c r="F86" i="8"/>
  <c r="K86" i="8"/>
  <c r="J86" i="8"/>
  <c r="I86" i="8"/>
  <c r="I93" i="5"/>
  <c r="J93" i="6"/>
  <c r="R17" i="6"/>
  <c r="J94" i="6"/>
  <c r="J92" i="6"/>
  <c r="J91" i="6"/>
  <c r="I33" i="7"/>
  <c r="I34" i="7"/>
  <c r="F94" i="4"/>
  <c r="N17" i="4"/>
  <c r="H92" i="4"/>
  <c r="H95" i="4" s="1"/>
  <c r="H96" i="4" s="1"/>
  <c r="H93" i="4"/>
  <c r="H91" i="4"/>
  <c r="Y17" i="4"/>
  <c r="L30" i="4"/>
  <c r="K61" i="5"/>
  <c r="K62" i="5" s="1"/>
  <c r="K73" i="5" s="1"/>
  <c r="W17" i="6"/>
  <c r="H61" i="6"/>
  <c r="H62" i="6" s="1"/>
  <c r="H73" i="6" s="1"/>
  <c r="F32" i="7"/>
  <c r="K73" i="7"/>
  <c r="G86" i="8"/>
  <c r="K71" i="9"/>
  <c r="J71" i="9"/>
  <c r="I71" i="9"/>
  <c r="G71" i="9"/>
  <c r="H71" i="9"/>
  <c r="F71" i="9"/>
  <c r="K34" i="10"/>
  <c r="I72" i="12"/>
  <c r="I75" i="12" s="1"/>
  <c r="G61" i="4"/>
  <c r="G62" i="4" s="1"/>
  <c r="G73" i="4" s="1"/>
  <c r="K95" i="4"/>
  <c r="K96" i="4" s="1"/>
  <c r="F73" i="5"/>
  <c r="F32" i="4"/>
  <c r="F93" i="4"/>
  <c r="L93" i="4" s="1"/>
  <c r="O17" i="5"/>
  <c r="I73" i="5"/>
  <c r="L58" i="5"/>
  <c r="I91" i="5"/>
  <c r="Y17" i="6"/>
  <c r="L30" i="6"/>
  <c r="L29" i="7"/>
  <c r="F32" i="8"/>
  <c r="L19" i="8"/>
  <c r="L59" i="9"/>
  <c r="H61" i="9"/>
  <c r="H62" i="9" s="1"/>
  <c r="L62" i="9" s="1"/>
  <c r="L20" i="10"/>
  <c r="L19" i="11"/>
  <c r="H32" i="11"/>
  <c r="L60" i="4"/>
  <c r="F71" i="4"/>
  <c r="K79" i="5"/>
  <c r="J79" i="5"/>
  <c r="J91" i="5"/>
  <c r="F61" i="7"/>
  <c r="L57" i="7"/>
  <c r="L86" i="7"/>
  <c r="K86" i="7"/>
  <c r="J86" i="7"/>
  <c r="I86" i="7"/>
  <c r="H86" i="7"/>
  <c r="G86" i="7"/>
  <c r="G34" i="8"/>
  <c r="G33" i="8"/>
  <c r="L25" i="4"/>
  <c r="H61" i="4"/>
  <c r="H62" i="4" s="1"/>
  <c r="H73" i="4" s="1"/>
  <c r="L61" i="4"/>
  <c r="G71" i="4"/>
  <c r="F73" i="4"/>
  <c r="F91" i="4"/>
  <c r="J93" i="4"/>
  <c r="J95" i="4" s="1"/>
  <c r="J96" i="4" s="1"/>
  <c r="Q17" i="5"/>
  <c r="K32" i="5"/>
  <c r="L28" i="5"/>
  <c r="G71" i="6"/>
  <c r="L46" i="6"/>
  <c r="L54" i="6"/>
  <c r="AB58" i="10"/>
  <c r="AC58" i="10" s="1"/>
  <c r="K86" i="10"/>
  <c r="I86" i="10"/>
  <c r="L86" i="10"/>
  <c r="J86" i="10"/>
  <c r="H86" i="10"/>
  <c r="F86" i="10"/>
  <c r="G86" i="10"/>
  <c r="O17" i="4"/>
  <c r="G91" i="4"/>
  <c r="L31" i="5"/>
  <c r="L46" i="5"/>
  <c r="F96" i="5"/>
  <c r="H32" i="6"/>
  <c r="K71" i="6"/>
  <c r="I94" i="7"/>
  <c r="X17" i="7"/>
  <c r="I93" i="7"/>
  <c r="I91" i="7"/>
  <c r="Q17" i="7"/>
  <c r="I92" i="7"/>
  <c r="L92" i="7" s="1"/>
  <c r="J32" i="7"/>
  <c r="I32" i="8"/>
  <c r="F32" i="9"/>
  <c r="H71" i="4"/>
  <c r="R17" i="5"/>
  <c r="D66" i="18"/>
  <c r="D66" i="16"/>
  <c r="D66" i="17"/>
  <c r="D66" i="15"/>
  <c r="D66" i="14"/>
  <c r="C12" i="14" s="1"/>
  <c r="D66" i="12"/>
  <c r="D66" i="11"/>
  <c r="D66" i="13"/>
  <c r="D66" i="9"/>
  <c r="D66" i="10"/>
  <c r="D66" i="7"/>
  <c r="D66" i="8"/>
  <c r="C12" i="8" s="1"/>
  <c r="D66" i="6"/>
  <c r="C12" i="6" s="1"/>
  <c r="P17" i="4"/>
  <c r="L46" i="4"/>
  <c r="I71" i="4"/>
  <c r="L54" i="5"/>
  <c r="L21" i="6"/>
  <c r="J93" i="7"/>
  <c r="J91" i="7"/>
  <c r="R17" i="7"/>
  <c r="AB22" i="7" s="1"/>
  <c r="AC22" i="7" s="1"/>
  <c r="J94" i="7"/>
  <c r="J92" i="7"/>
  <c r="J95" i="7" s="1"/>
  <c r="J96" i="7" s="1"/>
  <c r="K32" i="7"/>
  <c r="I61" i="7"/>
  <c r="I62" i="7" s="1"/>
  <c r="K92" i="8"/>
  <c r="K95" i="8" s="1"/>
  <c r="K96" i="8" s="1"/>
  <c r="K91" i="8"/>
  <c r="Z17" i="8"/>
  <c r="K93" i="8"/>
  <c r="S17" i="8"/>
  <c r="AB26" i="8" s="1"/>
  <c r="AC26" i="8" s="1"/>
  <c r="G32" i="9"/>
  <c r="L25" i="9"/>
  <c r="G73" i="9"/>
  <c r="F72" i="10"/>
  <c r="K32" i="4"/>
  <c r="J71" i="4"/>
  <c r="G94" i="4"/>
  <c r="J92" i="5"/>
  <c r="J95" i="5" s="1"/>
  <c r="J96" i="5" s="1"/>
  <c r="G93" i="6"/>
  <c r="G91" i="6"/>
  <c r="O17" i="6"/>
  <c r="G94" i="6"/>
  <c r="G92" i="6"/>
  <c r="J32" i="6"/>
  <c r="L26" i="6"/>
  <c r="C12" i="7"/>
  <c r="AB30" i="8"/>
  <c r="AC30" i="8" s="1"/>
  <c r="AB29" i="8"/>
  <c r="AC29" i="8" s="1"/>
  <c r="L46" i="8"/>
  <c r="H34" i="9"/>
  <c r="K33" i="9"/>
  <c r="K34" i="9" s="1"/>
  <c r="C12" i="13"/>
  <c r="F92" i="4"/>
  <c r="G93" i="5"/>
  <c r="G91" i="5"/>
  <c r="G94" i="5"/>
  <c r="L23" i="5"/>
  <c r="L57" i="5"/>
  <c r="F79" i="5"/>
  <c r="L86" i="5"/>
  <c r="J86" i="5"/>
  <c r="I86" i="5"/>
  <c r="P17" i="6"/>
  <c r="H94" i="6"/>
  <c r="H92" i="6"/>
  <c r="J73" i="6"/>
  <c r="L60" i="6"/>
  <c r="L20" i="7"/>
  <c r="G33" i="7"/>
  <c r="G34" i="7" s="1"/>
  <c r="L79" i="7"/>
  <c r="I71" i="8"/>
  <c r="K71" i="8"/>
  <c r="J71" i="8"/>
  <c r="H71" i="8"/>
  <c r="G71" i="8"/>
  <c r="F71" i="8"/>
  <c r="K33" i="8"/>
  <c r="K34" i="8"/>
  <c r="F61" i="8"/>
  <c r="AB30" i="13"/>
  <c r="AC30" i="13" s="1"/>
  <c r="L21" i="4"/>
  <c r="U17" i="4"/>
  <c r="I73" i="4"/>
  <c r="G92" i="4"/>
  <c r="G95" i="4" s="1"/>
  <c r="G96" i="4" s="1"/>
  <c r="I94" i="4"/>
  <c r="I95" i="4" s="1"/>
  <c r="I96" i="4" s="1"/>
  <c r="H93" i="5"/>
  <c r="H91" i="5"/>
  <c r="H92" i="5"/>
  <c r="X17" i="5"/>
  <c r="L26" i="5"/>
  <c r="G79" i="5"/>
  <c r="F86" i="5"/>
  <c r="I71" i="7"/>
  <c r="G71" i="7"/>
  <c r="F71" i="7"/>
  <c r="K71" i="7"/>
  <c r="H73" i="8"/>
  <c r="J32" i="9"/>
  <c r="G32" i="10"/>
  <c r="L46" i="10"/>
  <c r="X17" i="6"/>
  <c r="L57" i="6"/>
  <c r="J71" i="6"/>
  <c r="AB21" i="7"/>
  <c r="AC21" i="7" s="1"/>
  <c r="F94" i="7"/>
  <c r="C13" i="8"/>
  <c r="D72" i="8" s="1"/>
  <c r="H32" i="8"/>
  <c r="L28" i="9"/>
  <c r="H73" i="9"/>
  <c r="I33" i="11"/>
  <c r="I34" i="11" s="1"/>
  <c r="F33" i="12"/>
  <c r="K71" i="12"/>
  <c r="F92" i="6"/>
  <c r="D33" i="8"/>
  <c r="F93" i="8"/>
  <c r="D74" i="9"/>
  <c r="K93" i="9"/>
  <c r="K91" i="9"/>
  <c r="K94" i="9"/>
  <c r="K92" i="9"/>
  <c r="K95" i="9" s="1"/>
  <c r="K96" i="9" s="1"/>
  <c r="H33" i="9"/>
  <c r="L79" i="10"/>
  <c r="J34" i="11"/>
  <c r="J33" i="11"/>
  <c r="L46" i="12"/>
  <c r="F33" i="13"/>
  <c r="F34" i="13"/>
  <c r="L32" i="13"/>
  <c r="I33" i="14"/>
  <c r="I34" i="14" s="1"/>
  <c r="Z17" i="4"/>
  <c r="Z17" i="6"/>
  <c r="G86" i="6"/>
  <c r="F94" i="6"/>
  <c r="R17" i="8"/>
  <c r="AB59" i="8" s="1"/>
  <c r="AC59" i="8" s="1"/>
  <c r="L57" i="8"/>
  <c r="G93" i="8"/>
  <c r="G95" i="8" s="1"/>
  <c r="G96" i="8" s="1"/>
  <c r="I32" i="9"/>
  <c r="J73" i="9"/>
  <c r="G92" i="9"/>
  <c r="L22" i="10"/>
  <c r="J73" i="10"/>
  <c r="L58" i="10"/>
  <c r="D74" i="11"/>
  <c r="L28" i="11"/>
  <c r="L28" i="12"/>
  <c r="H33" i="14"/>
  <c r="H34" i="14" s="1"/>
  <c r="F62" i="15"/>
  <c r="L61" i="15"/>
  <c r="D33" i="17"/>
  <c r="C13" i="16"/>
  <c r="D72" i="16" s="1"/>
  <c r="D33" i="18"/>
  <c r="C13" i="17"/>
  <c r="D72" i="17" s="1"/>
  <c r="D33" i="16"/>
  <c r="D33" i="15"/>
  <c r="C13" i="14"/>
  <c r="D72" i="14" s="1"/>
  <c r="D33" i="13"/>
  <c r="C13" i="12"/>
  <c r="D72" i="12" s="1"/>
  <c r="D33" i="14"/>
  <c r="C13" i="13"/>
  <c r="D72" i="13" s="1"/>
  <c r="D33" i="12"/>
  <c r="C13" i="11"/>
  <c r="D72" i="11" s="1"/>
  <c r="C13" i="15"/>
  <c r="D72" i="15" s="1"/>
  <c r="H33" i="13"/>
  <c r="N17" i="6"/>
  <c r="F79" i="6"/>
  <c r="L79" i="6" s="1"/>
  <c r="H86" i="6"/>
  <c r="K61" i="7"/>
  <c r="K62" i="7" s="1"/>
  <c r="F91" i="8"/>
  <c r="H93" i="8"/>
  <c r="C13" i="9"/>
  <c r="D72" i="9" s="1"/>
  <c r="O17" i="9"/>
  <c r="AB22" i="9" s="1"/>
  <c r="AC22" i="9" s="1"/>
  <c r="L30" i="9"/>
  <c r="H95" i="9"/>
  <c r="H96" i="9" s="1"/>
  <c r="L19" i="10"/>
  <c r="L24" i="10"/>
  <c r="G73" i="11"/>
  <c r="I32" i="12"/>
  <c r="L19" i="12"/>
  <c r="G32" i="6"/>
  <c r="H79" i="6"/>
  <c r="I86" i="6"/>
  <c r="I92" i="6"/>
  <c r="D33" i="7"/>
  <c r="K94" i="7"/>
  <c r="K95" i="7" s="1"/>
  <c r="K96" i="7" s="1"/>
  <c r="G91" i="10"/>
  <c r="G92" i="10"/>
  <c r="H71" i="11"/>
  <c r="F71" i="11"/>
  <c r="G71" i="11"/>
  <c r="K71" i="11"/>
  <c r="D33" i="11"/>
  <c r="J71" i="11"/>
  <c r="J34" i="12"/>
  <c r="F34" i="12"/>
  <c r="K33" i="14"/>
  <c r="K34" i="14" s="1"/>
  <c r="I79" i="6"/>
  <c r="J86" i="6"/>
  <c r="I94" i="6"/>
  <c r="AB57" i="7"/>
  <c r="AC57" i="7" s="1"/>
  <c r="F91" i="7"/>
  <c r="F93" i="7"/>
  <c r="H91" i="8"/>
  <c r="L19" i="9"/>
  <c r="L26" i="9"/>
  <c r="H32" i="10"/>
  <c r="L20" i="11"/>
  <c r="I73" i="11"/>
  <c r="L46" i="11"/>
  <c r="I73" i="13"/>
  <c r="L46" i="13"/>
  <c r="F72" i="14"/>
  <c r="K93" i="15"/>
  <c r="K91" i="15"/>
  <c r="S17" i="15"/>
  <c r="K94" i="15"/>
  <c r="K92" i="15"/>
  <c r="Z17" i="15"/>
  <c r="J79" i="6"/>
  <c r="K86" i="6"/>
  <c r="S17" i="7"/>
  <c r="AB20" i="7" s="1"/>
  <c r="AC20" i="7" s="1"/>
  <c r="L19" i="7"/>
  <c r="AB23" i="7"/>
  <c r="AC23" i="7" s="1"/>
  <c r="G91" i="7"/>
  <c r="G93" i="7"/>
  <c r="G95" i="7" s="1"/>
  <c r="G96" i="7" s="1"/>
  <c r="I91" i="8"/>
  <c r="F94" i="8"/>
  <c r="L23" i="9"/>
  <c r="L61" i="9"/>
  <c r="I34" i="10"/>
  <c r="L21" i="10"/>
  <c r="G93" i="10"/>
  <c r="K74" i="12"/>
  <c r="I74" i="12"/>
  <c r="G74" i="12"/>
  <c r="H74" i="12"/>
  <c r="F74" i="12"/>
  <c r="D74" i="12"/>
  <c r="K79" i="6"/>
  <c r="L86" i="6"/>
  <c r="K94" i="6"/>
  <c r="AB19" i="7"/>
  <c r="AC19" i="7" s="1"/>
  <c r="AB31" i="7"/>
  <c r="AC31" i="7" s="1"/>
  <c r="L46" i="7"/>
  <c r="AB60" i="7"/>
  <c r="AC60" i="7" s="1"/>
  <c r="J91" i="8"/>
  <c r="G94" i="8"/>
  <c r="S17" i="9"/>
  <c r="J92" i="10"/>
  <c r="J91" i="10"/>
  <c r="J93" i="10"/>
  <c r="R17" i="10"/>
  <c r="J32" i="10"/>
  <c r="L26" i="10"/>
  <c r="G61" i="10"/>
  <c r="G62" i="10" s="1"/>
  <c r="G73" i="10" s="1"/>
  <c r="L73" i="10" s="1"/>
  <c r="L24" i="11"/>
  <c r="AB60" i="12"/>
  <c r="AC60" i="12" s="1"/>
  <c r="AB23" i="12"/>
  <c r="AC23" i="12" s="1"/>
  <c r="AB57" i="12"/>
  <c r="AC57" i="12" s="1"/>
  <c r="S17" i="6"/>
  <c r="F91" i="6"/>
  <c r="F93" i="6"/>
  <c r="AB26" i="7"/>
  <c r="AC26" i="7" s="1"/>
  <c r="Y17" i="8"/>
  <c r="H94" i="8"/>
  <c r="F92" i="9"/>
  <c r="F93" i="9"/>
  <c r="L93" i="9" s="1"/>
  <c r="F91" i="9"/>
  <c r="U17" i="9"/>
  <c r="D33" i="9"/>
  <c r="G86" i="9"/>
  <c r="F86" i="9"/>
  <c r="L86" i="9"/>
  <c r="J86" i="9"/>
  <c r="K74" i="10"/>
  <c r="F74" i="10"/>
  <c r="D74" i="10"/>
  <c r="K93" i="10"/>
  <c r="K94" i="10"/>
  <c r="K92" i="10"/>
  <c r="K95" i="10" s="1"/>
  <c r="K96" i="10" s="1"/>
  <c r="L23" i="10"/>
  <c r="L29" i="10"/>
  <c r="D33" i="10"/>
  <c r="L57" i="10"/>
  <c r="L59" i="10"/>
  <c r="L26" i="11"/>
  <c r="J71" i="12"/>
  <c r="H71" i="12"/>
  <c r="F71" i="12"/>
  <c r="G71" i="12"/>
  <c r="F62" i="12"/>
  <c r="L62" i="12" s="1"/>
  <c r="L61" i="12"/>
  <c r="H95" i="8"/>
  <c r="H96" i="8" s="1"/>
  <c r="J94" i="8"/>
  <c r="J95" i="8" s="1"/>
  <c r="J96" i="8" s="1"/>
  <c r="G91" i="9"/>
  <c r="G94" i="9"/>
  <c r="V17" i="9"/>
  <c r="L29" i="9"/>
  <c r="J71" i="10"/>
  <c r="I71" i="10"/>
  <c r="H71" i="10"/>
  <c r="G71" i="10"/>
  <c r="G94" i="10"/>
  <c r="L94" i="10" s="1"/>
  <c r="F32" i="11"/>
  <c r="L31" i="11"/>
  <c r="K79" i="9"/>
  <c r="I92" i="9"/>
  <c r="F32" i="10"/>
  <c r="I94" i="10"/>
  <c r="I95" i="10" s="1"/>
  <c r="I96" i="10" s="1"/>
  <c r="F94" i="11"/>
  <c r="L94" i="11" s="1"/>
  <c r="F92" i="11"/>
  <c r="K73" i="11"/>
  <c r="K32" i="12"/>
  <c r="G71" i="13"/>
  <c r="H71" i="13"/>
  <c r="J71" i="13"/>
  <c r="I71" i="13"/>
  <c r="F71" i="13"/>
  <c r="K73" i="13"/>
  <c r="D74" i="15"/>
  <c r="O17" i="11"/>
  <c r="G93" i="11"/>
  <c r="L93" i="11" s="1"/>
  <c r="G92" i="11"/>
  <c r="G95" i="11" s="1"/>
  <c r="G96" i="11" s="1"/>
  <c r="G79" i="12"/>
  <c r="F79" i="12"/>
  <c r="L79" i="12" s="1"/>
  <c r="J79" i="12"/>
  <c r="L54" i="12"/>
  <c r="G73" i="12"/>
  <c r="U17" i="13"/>
  <c r="F73" i="9"/>
  <c r="L73" i="9" s="1"/>
  <c r="I94" i="9"/>
  <c r="P17" i="10"/>
  <c r="AB25" i="10" s="1"/>
  <c r="AC25" i="10" s="1"/>
  <c r="H94" i="11"/>
  <c r="H92" i="11"/>
  <c r="H95" i="11" s="1"/>
  <c r="H96" i="11" s="1"/>
  <c r="H91" i="11"/>
  <c r="I92" i="11"/>
  <c r="I95" i="11" s="1"/>
  <c r="I96" i="11" s="1"/>
  <c r="L26" i="12"/>
  <c r="I73" i="12"/>
  <c r="X17" i="9"/>
  <c r="L57" i="9"/>
  <c r="J94" i="9"/>
  <c r="J95" i="9" s="1"/>
  <c r="J96" i="9" s="1"/>
  <c r="Q17" i="10"/>
  <c r="AB59" i="10" s="1"/>
  <c r="AC59" i="10" s="1"/>
  <c r="F61" i="11"/>
  <c r="R17" i="12"/>
  <c r="AB20" i="12" s="1"/>
  <c r="AC20" i="12" s="1"/>
  <c r="F61" i="13"/>
  <c r="AB59" i="14"/>
  <c r="AC59" i="14" s="1"/>
  <c r="F33" i="14"/>
  <c r="L29" i="14"/>
  <c r="Y17" i="9"/>
  <c r="AB29" i="10"/>
  <c r="AC29" i="10" s="1"/>
  <c r="F93" i="10"/>
  <c r="F95" i="10" s="1"/>
  <c r="J92" i="11"/>
  <c r="J95" i="11" s="1"/>
  <c r="J96" i="11" s="1"/>
  <c r="J91" i="11"/>
  <c r="G32" i="11"/>
  <c r="U17" i="12"/>
  <c r="G61" i="13"/>
  <c r="G62" i="13" s="1"/>
  <c r="L92" i="14"/>
  <c r="F91" i="12"/>
  <c r="F94" i="12"/>
  <c r="K73" i="12"/>
  <c r="H73" i="12"/>
  <c r="F92" i="13"/>
  <c r="F94" i="13"/>
  <c r="L94" i="13" s="1"/>
  <c r="F91" i="13"/>
  <c r="K72" i="13"/>
  <c r="F62" i="14"/>
  <c r="L62" i="14" s="1"/>
  <c r="U17" i="10"/>
  <c r="N17" i="11"/>
  <c r="H34" i="13"/>
  <c r="G33" i="13"/>
  <c r="G34" i="13" s="1"/>
  <c r="L59" i="13"/>
  <c r="I34" i="15"/>
  <c r="I33" i="15"/>
  <c r="I73" i="15"/>
  <c r="H91" i="12"/>
  <c r="H94" i="12"/>
  <c r="H92" i="12"/>
  <c r="L92" i="12" s="1"/>
  <c r="L22" i="12"/>
  <c r="L57" i="12"/>
  <c r="H79" i="12"/>
  <c r="K95" i="12"/>
  <c r="K96" i="12" s="1"/>
  <c r="I32" i="13"/>
  <c r="L29" i="13"/>
  <c r="J71" i="14"/>
  <c r="J32" i="14"/>
  <c r="G79" i="9"/>
  <c r="L79" i="9" s="1"/>
  <c r="H94" i="10"/>
  <c r="H92" i="10"/>
  <c r="H95" i="10" s="1"/>
  <c r="H96" i="10" s="1"/>
  <c r="W17" i="10"/>
  <c r="I91" i="10"/>
  <c r="J79" i="11"/>
  <c r="H79" i="11"/>
  <c r="F79" i="11"/>
  <c r="Q17" i="11"/>
  <c r="K32" i="11"/>
  <c r="L54" i="11"/>
  <c r="L59" i="11"/>
  <c r="G32" i="12"/>
  <c r="I79" i="12"/>
  <c r="F93" i="12"/>
  <c r="I92" i="13"/>
  <c r="I91" i="13"/>
  <c r="I94" i="13"/>
  <c r="Q17" i="13"/>
  <c r="I93" i="13"/>
  <c r="J32" i="13"/>
  <c r="L54" i="13"/>
  <c r="K33" i="15"/>
  <c r="K34" i="15"/>
  <c r="L57" i="11"/>
  <c r="F91" i="11"/>
  <c r="G94" i="11"/>
  <c r="J93" i="12"/>
  <c r="J91" i="12"/>
  <c r="J94" i="12"/>
  <c r="J92" i="12"/>
  <c r="H32" i="12"/>
  <c r="L31" i="12"/>
  <c r="K79" i="12"/>
  <c r="H93" i="12"/>
  <c r="J92" i="13"/>
  <c r="J95" i="13" s="1"/>
  <c r="J96" i="13" s="1"/>
  <c r="J94" i="13"/>
  <c r="R17" i="13"/>
  <c r="J91" i="13"/>
  <c r="J93" i="13"/>
  <c r="K33" i="13"/>
  <c r="K34" i="13" s="1"/>
  <c r="H73" i="13"/>
  <c r="G73" i="13"/>
  <c r="L46" i="14"/>
  <c r="L54" i="14"/>
  <c r="Z17" i="11"/>
  <c r="S17" i="12"/>
  <c r="I86" i="12"/>
  <c r="Z17" i="13"/>
  <c r="F79" i="13"/>
  <c r="K79" i="14"/>
  <c r="G79" i="14"/>
  <c r="F79" i="14"/>
  <c r="L21" i="14"/>
  <c r="AB57" i="14"/>
  <c r="AC57" i="14" s="1"/>
  <c r="L60" i="15"/>
  <c r="G73" i="16"/>
  <c r="G79" i="13"/>
  <c r="L22" i="14"/>
  <c r="I71" i="16"/>
  <c r="F71" i="16"/>
  <c r="K71" i="16"/>
  <c r="J71" i="16"/>
  <c r="H71" i="16"/>
  <c r="G71" i="16"/>
  <c r="V17" i="12"/>
  <c r="O17" i="13"/>
  <c r="AB59" i="13" s="1"/>
  <c r="AC59" i="13" s="1"/>
  <c r="H79" i="13"/>
  <c r="K93" i="13"/>
  <c r="K95" i="13" s="1"/>
  <c r="K96" i="13" s="1"/>
  <c r="V17" i="14"/>
  <c r="L28" i="14"/>
  <c r="J73" i="14"/>
  <c r="L58" i="14"/>
  <c r="G91" i="14"/>
  <c r="K94" i="14"/>
  <c r="I73" i="16"/>
  <c r="I79" i="13"/>
  <c r="K73" i="14"/>
  <c r="F95" i="14"/>
  <c r="L28" i="15"/>
  <c r="G134" i="17"/>
  <c r="G62" i="17"/>
  <c r="K93" i="11"/>
  <c r="K95" i="11" s="1"/>
  <c r="K96" i="11" s="1"/>
  <c r="X17" i="12"/>
  <c r="J79" i="13"/>
  <c r="K91" i="13"/>
  <c r="AB60" i="14"/>
  <c r="AC60" i="14" s="1"/>
  <c r="AB30" i="14"/>
  <c r="AC30" i="14" s="1"/>
  <c r="AB21" i="14"/>
  <c r="AC21" i="14" s="1"/>
  <c r="H71" i="15"/>
  <c r="I71" i="15"/>
  <c r="G71" i="15"/>
  <c r="F71" i="15"/>
  <c r="K71" i="15"/>
  <c r="J71" i="15"/>
  <c r="AB26" i="18"/>
  <c r="AC26" i="18" s="1"/>
  <c r="G93" i="14"/>
  <c r="G95" i="14" s="1"/>
  <c r="G96" i="14" s="1"/>
  <c r="G94" i="14"/>
  <c r="L94" i="14" s="1"/>
  <c r="O17" i="14"/>
  <c r="AB29" i="14" s="1"/>
  <c r="AC29" i="14" s="1"/>
  <c r="L23" i="14"/>
  <c r="F32" i="15"/>
  <c r="H61" i="15"/>
  <c r="H62" i="15" s="1"/>
  <c r="H73" i="15" s="1"/>
  <c r="K71" i="17"/>
  <c r="J71" i="17"/>
  <c r="I71" i="17"/>
  <c r="H71" i="17"/>
  <c r="G71" i="17"/>
  <c r="F71" i="17"/>
  <c r="J33" i="18"/>
  <c r="J34" i="18" s="1"/>
  <c r="S17" i="13"/>
  <c r="J86" i="13"/>
  <c r="K86" i="13"/>
  <c r="G92" i="13"/>
  <c r="G95" i="13" s="1"/>
  <c r="G96" i="13" s="1"/>
  <c r="H93" i="14"/>
  <c r="H95" i="14" s="1"/>
  <c r="H96" i="14" s="1"/>
  <c r="H91" i="14"/>
  <c r="L30" i="14"/>
  <c r="I71" i="14"/>
  <c r="G71" i="14"/>
  <c r="L71" i="14" s="1"/>
  <c r="I79" i="14"/>
  <c r="L19" i="15"/>
  <c r="G32" i="15"/>
  <c r="I61" i="15"/>
  <c r="I62" i="15" s="1"/>
  <c r="I91" i="14"/>
  <c r="I94" i="14"/>
  <c r="I92" i="14"/>
  <c r="I93" i="14"/>
  <c r="L32" i="14"/>
  <c r="H32" i="15"/>
  <c r="L21" i="15"/>
  <c r="J34" i="16"/>
  <c r="J33" i="16"/>
  <c r="V17" i="13"/>
  <c r="J93" i="14"/>
  <c r="J95" i="14" s="1"/>
  <c r="J96" i="14" s="1"/>
  <c r="J91" i="14"/>
  <c r="L19" i="14"/>
  <c r="F34" i="14"/>
  <c r="I61" i="14"/>
  <c r="I62" i="14" s="1"/>
  <c r="I73" i="14" s="1"/>
  <c r="L46" i="15"/>
  <c r="K61" i="15"/>
  <c r="K62" i="15" s="1"/>
  <c r="K73" i="15" s="1"/>
  <c r="K33" i="16"/>
  <c r="K34" i="16" s="1"/>
  <c r="H93" i="13"/>
  <c r="H94" i="13"/>
  <c r="W17" i="13"/>
  <c r="K92" i="14"/>
  <c r="K91" i="14"/>
  <c r="L25" i="14"/>
  <c r="K93" i="14"/>
  <c r="I93" i="15"/>
  <c r="L93" i="15" s="1"/>
  <c r="I91" i="15"/>
  <c r="I94" i="15"/>
  <c r="I92" i="15"/>
  <c r="I95" i="15" s="1"/>
  <c r="I96" i="15" s="1"/>
  <c r="J33" i="15"/>
  <c r="J34" i="15"/>
  <c r="G32" i="14"/>
  <c r="V17" i="15"/>
  <c r="F86" i="15"/>
  <c r="F92" i="15"/>
  <c r="R17" i="16"/>
  <c r="L24" i="16"/>
  <c r="L26" i="17"/>
  <c r="L99" i="17" s="1"/>
  <c r="L59" i="17"/>
  <c r="L132" i="17" s="1"/>
  <c r="H61" i="17"/>
  <c r="L30" i="18"/>
  <c r="K73" i="18"/>
  <c r="L74" i="18"/>
  <c r="W17" i="15"/>
  <c r="F79" i="15"/>
  <c r="G92" i="15"/>
  <c r="G95" i="15" s="1"/>
  <c r="G96" i="15" s="1"/>
  <c r="F94" i="15"/>
  <c r="S17" i="16"/>
  <c r="F93" i="16"/>
  <c r="F95" i="16" s="1"/>
  <c r="L28" i="17"/>
  <c r="L101" i="17" s="1"/>
  <c r="F32" i="17"/>
  <c r="K118" i="17"/>
  <c r="J127" i="17"/>
  <c r="L54" i="17"/>
  <c r="L127" i="17" s="1"/>
  <c r="I134" i="17"/>
  <c r="P17" i="18"/>
  <c r="AB23" i="18" s="1"/>
  <c r="AC23" i="18" s="1"/>
  <c r="H93" i="18"/>
  <c r="H91" i="18"/>
  <c r="H94" i="18"/>
  <c r="H92" i="18"/>
  <c r="L92" i="18" s="1"/>
  <c r="H32" i="18"/>
  <c r="AB31" i="18"/>
  <c r="AC31" i="18" s="1"/>
  <c r="U17" i="16"/>
  <c r="I32" i="17"/>
  <c r="K103" i="17"/>
  <c r="I93" i="18"/>
  <c r="I91" i="18"/>
  <c r="I92" i="18"/>
  <c r="I95" i="18" s="1"/>
  <c r="I96" i="18" s="1"/>
  <c r="L19" i="18"/>
  <c r="L21" i="18"/>
  <c r="I32" i="18"/>
  <c r="Y17" i="15"/>
  <c r="H79" i="15"/>
  <c r="F155" i="17"/>
  <c r="L155" i="17" s="1"/>
  <c r="F90" i="17"/>
  <c r="F153" i="17"/>
  <c r="F154" i="17"/>
  <c r="U17" i="17"/>
  <c r="L21" i="17"/>
  <c r="L94" i="17" s="1"/>
  <c r="J32" i="17"/>
  <c r="I73" i="17"/>
  <c r="J93" i="18"/>
  <c r="J91" i="18"/>
  <c r="J94" i="18"/>
  <c r="J92" i="18"/>
  <c r="F94" i="16"/>
  <c r="K32" i="17"/>
  <c r="K33" i="18"/>
  <c r="U17" i="14"/>
  <c r="N17" i="15"/>
  <c r="J79" i="15"/>
  <c r="L86" i="15"/>
  <c r="G92" i="16"/>
  <c r="G95" i="16" s="1"/>
  <c r="G96" i="16" s="1"/>
  <c r="O17" i="16"/>
  <c r="Y17" i="16"/>
  <c r="F91" i="16"/>
  <c r="G94" i="16"/>
  <c r="L22" i="17"/>
  <c r="L95" i="17" s="1"/>
  <c r="L58" i="17"/>
  <c r="L131" i="17" s="1"/>
  <c r="D74" i="17"/>
  <c r="F98" i="17"/>
  <c r="Q17" i="18"/>
  <c r="G33" i="18"/>
  <c r="G34" i="18" s="1"/>
  <c r="I61" i="18"/>
  <c r="I62" i="18" s="1"/>
  <c r="I73" i="18" s="1"/>
  <c r="K71" i="18"/>
  <c r="J71" i="18"/>
  <c r="H71" i="18"/>
  <c r="G71" i="18"/>
  <c r="F71" i="18"/>
  <c r="Z17" i="16"/>
  <c r="L21" i="16"/>
  <c r="F73" i="16"/>
  <c r="L73" i="16" s="1"/>
  <c r="G32" i="17"/>
  <c r="L20" i="17"/>
  <c r="L93" i="17" s="1"/>
  <c r="L23" i="17"/>
  <c r="L96" i="17" s="1"/>
  <c r="L31" i="17"/>
  <c r="L104" i="17" s="1"/>
  <c r="F104" i="17"/>
  <c r="F74" i="17"/>
  <c r="F61" i="18"/>
  <c r="I71" i="18"/>
  <c r="P17" i="15"/>
  <c r="G91" i="15"/>
  <c r="I93" i="16"/>
  <c r="I94" i="16"/>
  <c r="L54" i="16"/>
  <c r="K61" i="16"/>
  <c r="K62" i="16" s="1"/>
  <c r="L62" i="16" s="1"/>
  <c r="L59" i="16"/>
  <c r="H32" i="17"/>
  <c r="L23" i="18"/>
  <c r="L25" i="18"/>
  <c r="L46" i="18"/>
  <c r="J93" i="16"/>
  <c r="J91" i="16"/>
  <c r="G32" i="16"/>
  <c r="F32" i="16"/>
  <c r="L57" i="16"/>
  <c r="K74" i="17"/>
  <c r="K144" i="17" s="1"/>
  <c r="J74" i="17"/>
  <c r="J144" i="17" s="1"/>
  <c r="I74" i="17"/>
  <c r="I144" i="17" s="1"/>
  <c r="K156" i="17"/>
  <c r="K154" i="17"/>
  <c r="K157" i="17" s="1"/>
  <c r="K158" i="17" s="1"/>
  <c r="K155" i="17"/>
  <c r="K90" i="17"/>
  <c r="K153" i="17"/>
  <c r="F118" i="17"/>
  <c r="H74" i="17"/>
  <c r="H144" i="17" s="1"/>
  <c r="F130" i="17"/>
  <c r="G73" i="18"/>
  <c r="I94" i="18"/>
  <c r="K93" i="16"/>
  <c r="K91" i="16"/>
  <c r="K92" i="16"/>
  <c r="K95" i="16" s="1"/>
  <c r="K96" i="16" s="1"/>
  <c r="H32" i="16"/>
  <c r="H95" i="16"/>
  <c r="H96" i="16" s="1"/>
  <c r="N17" i="17"/>
  <c r="L60" i="17"/>
  <c r="L133" i="17" s="1"/>
  <c r="F99" i="17"/>
  <c r="G130" i="17"/>
  <c r="X17" i="18"/>
  <c r="K34" i="18"/>
  <c r="H73" i="18"/>
  <c r="J91" i="15"/>
  <c r="J93" i="15"/>
  <c r="J95" i="15" s="1"/>
  <c r="J96" i="15" s="1"/>
  <c r="N17" i="16"/>
  <c r="I32" i="16"/>
  <c r="I92" i="16"/>
  <c r="F61" i="17"/>
  <c r="Y17" i="18"/>
  <c r="Q17" i="16"/>
  <c r="K73" i="16"/>
  <c r="J92" i="16"/>
  <c r="J95" i="16" s="1"/>
  <c r="J96" i="16" s="1"/>
  <c r="L19" i="17"/>
  <c r="L92" i="17" s="1"/>
  <c r="AB60" i="18"/>
  <c r="AC60" i="18" s="1"/>
  <c r="AB57" i="18"/>
  <c r="AC57" i="18" s="1"/>
  <c r="AB58" i="18"/>
  <c r="AC58" i="18" s="1"/>
  <c r="AB28" i="18"/>
  <c r="AC28" i="18" s="1"/>
  <c r="AB19" i="18"/>
  <c r="AC19" i="18" s="1"/>
  <c r="F32" i="18"/>
  <c r="AB29" i="18"/>
  <c r="AC29" i="18" s="1"/>
  <c r="J73" i="18"/>
  <c r="AB59" i="18"/>
  <c r="AC59" i="18" s="1"/>
  <c r="L79" i="18"/>
  <c r="F79" i="17"/>
  <c r="L79" i="17" s="1"/>
  <c r="J155" i="17"/>
  <c r="F94" i="18"/>
  <c r="W17" i="16"/>
  <c r="F86" i="17"/>
  <c r="U17" i="18"/>
  <c r="G94" i="18"/>
  <c r="V17" i="18"/>
  <c r="F91" i="18"/>
  <c r="G91" i="18"/>
  <c r="F93" i="18"/>
  <c r="L93" i="18" s="1"/>
  <c r="K94" i="18"/>
  <c r="K95" i="18" s="1"/>
  <c r="K96" i="18" s="1"/>
  <c r="F79" i="16"/>
  <c r="V17" i="17"/>
  <c r="J61" i="17"/>
  <c r="K86" i="17"/>
  <c r="I156" i="17"/>
  <c r="I157" i="17" s="1"/>
  <c r="I158" i="17" s="1"/>
  <c r="Z17" i="18"/>
  <c r="G93" i="18"/>
  <c r="G95" i="18" s="1"/>
  <c r="G96" i="18" s="1"/>
  <c r="G79" i="16"/>
  <c r="W17" i="17"/>
  <c r="K61" i="17"/>
  <c r="J156" i="17"/>
  <c r="J157" i="17" s="1"/>
  <c r="J158" i="17" s="1"/>
  <c r="G153" i="17"/>
  <c r="G90" i="17"/>
  <c r="E26" i="3"/>
  <c r="K95" i="5" l="1"/>
  <c r="K96" i="5" s="1"/>
  <c r="AB60" i="5"/>
  <c r="AC60" i="5" s="1"/>
  <c r="K34" i="6"/>
  <c r="K65" i="6" s="1"/>
  <c r="K66" i="6" s="1"/>
  <c r="K68" i="6" s="1"/>
  <c r="K95" i="6"/>
  <c r="K96" i="6" s="1"/>
  <c r="F34" i="6"/>
  <c r="L94" i="5"/>
  <c r="G68" i="18"/>
  <c r="G65" i="18"/>
  <c r="G66" i="18" s="1"/>
  <c r="G80" i="18" s="1"/>
  <c r="G65" i="13"/>
  <c r="G66" i="13" s="1"/>
  <c r="G68" i="13" s="1"/>
  <c r="I68" i="14"/>
  <c r="I65" i="14"/>
  <c r="I66" i="14" s="1"/>
  <c r="H65" i="4"/>
  <c r="H66" i="4" s="1"/>
  <c r="K68" i="16"/>
  <c r="K65" i="16"/>
  <c r="K66" i="16" s="1"/>
  <c r="G65" i="7"/>
  <c r="G66" i="7" s="1"/>
  <c r="H74" i="6"/>
  <c r="F74" i="6"/>
  <c r="D74" i="6"/>
  <c r="I74" i="6"/>
  <c r="I75" i="6" s="1"/>
  <c r="G65" i="5"/>
  <c r="G66" i="5" s="1"/>
  <c r="G68" i="4"/>
  <c r="G65" i="4"/>
  <c r="G66" i="4" s="1"/>
  <c r="K78" i="13"/>
  <c r="K65" i="13"/>
  <c r="K66" i="13" s="1"/>
  <c r="F96" i="16"/>
  <c r="K65" i="14"/>
  <c r="K66" i="14" s="1"/>
  <c r="K68" i="14"/>
  <c r="H75" i="6"/>
  <c r="F96" i="10"/>
  <c r="H68" i="14"/>
  <c r="H65" i="14"/>
  <c r="H66" i="14" s="1"/>
  <c r="I65" i="11"/>
  <c r="I66" i="11" s="1"/>
  <c r="I68" i="11" s="1"/>
  <c r="K68" i="9"/>
  <c r="K65" i="9"/>
  <c r="K66" i="9" s="1"/>
  <c r="J65" i="18"/>
  <c r="J66" i="18" s="1"/>
  <c r="J80" i="18" s="1"/>
  <c r="J65" i="5"/>
  <c r="J66" i="5" s="1"/>
  <c r="J68" i="5" s="1"/>
  <c r="H78" i="5"/>
  <c r="H65" i="5"/>
  <c r="H66" i="5" s="1"/>
  <c r="H68" i="5" s="1"/>
  <c r="F72" i="13"/>
  <c r="L71" i="13"/>
  <c r="F33" i="16"/>
  <c r="L32" i="16"/>
  <c r="J105" i="17"/>
  <c r="J33" i="17"/>
  <c r="J106" i="17" s="1"/>
  <c r="F95" i="15"/>
  <c r="L92" i="15"/>
  <c r="J72" i="17"/>
  <c r="K72" i="15"/>
  <c r="K72" i="16"/>
  <c r="K78" i="16" s="1"/>
  <c r="I33" i="13"/>
  <c r="I34" i="13"/>
  <c r="F62" i="11"/>
  <c r="L61" i="11"/>
  <c r="H72" i="10"/>
  <c r="H75" i="10" s="1"/>
  <c r="F72" i="12"/>
  <c r="L71" i="12"/>
  <c r="AB20" i="9"/>
  <c r="AC20" i="9" s="1"/>
  <c r="AB26" i="10"/>
  <c r="AC26" i="10" s="1"/>
  <c r="AB26" i="13"/>
  <c r="AC26" i="13" s="1"/>
  <c r="AB19" i="13"/>
  <c r="AC19" i="13" s="1"/>
  <c r="J75" i="8"/>
  <c r="J72" i="8"/>
  <c r="AB23" i="8"/>
  <c r="AC23" i="8" s="1"/>
  <c r="K33" i="7"/>
  <c r="K34" i="7" s="1"/>
  <c r="AB31" i="10"/>
  <c r="AC31" i="10" s="1"/>
  <c r="K33" i="5"/>
  <c r="K34" i="5" s="1"/>
  <c r="I72" i="9"/>
  <c r="I74" i="9" s="1"/>
  <c r="J68" i="8"/>
  <c r="J65" i="8"/>
  <c r="J66" i="8" s="1"/>
  <c r="J80" i="8" s="1"/>
  <c r="J78" i="8"/>
  <c r="I78" i="10"/>
  <c r="I65" i="10"/>
  <c r="I66" i="10" s="1"/>
  <c r="I68" i="10" s="1"/>
  <c r="G33" i="16"/>
  <c r="G34" i="16" s="1"/>
  <c r="L79" i="15"/>
  <c r="K95" i="14"/>
  <c r="K96" i="14" s="1"/>
  <c r="K72" i="17"/>
  <c r="F72" i="15"/>
  <c r="L71" i="15"/>
  <c r="F72" i="16"/>
  <c r="L71" i="16"/>
  <c r="H65" i="13"/>
  <c r="H66" i="13" s="1"/>
  <c r="H68" i="13" s="1"/>
  <c r="F95" i="13"/>
  <c r="L92" i="13"/>
  <c r="L93" i="10"/>
  <c r="L92" i="11"/>
  <c r="F95" i="11"/>
  <c r="I72" i="10"/>
  <c r="H75" i="12"/>
  <c r="H72" i="12"/>
  <c r="AB31" i="12"/>
  <c r="AC31" i="12" s="1"/>
  <c r="H33" i="10"/>
  <c r="H34" i="10"/>
  <c r="G95" i="10"/>
  <c r="G96" i="10" s="1"/>
  <c r="I34" i="9"/>
  <c r="I33" i="9"/>
  <c r="G33" i="10"/>
  <c r="G34" i="10" s="1"/>
  <c r="AB57" i="13"/>
  <c r="AC57" i="13" s="1"/>
  <c r="AB23" i="13"/>
  <c r="AC23" i="13" s="1"/>
  <c r="K72" i="8"/>
  <c r="K75" i="8" s="1"/>
  <c r="D74" i="13"/>
  <c r="K74" i="13"/>
  <c r="K75" i="13" s="1"/>
  <c r="AB19" i="8"/>
  <c r="AC19" i="8" s="1"/>
  <c r="J33" i="6"/>
  <c r="J34" i="6" s="1"/>
  <c r="F75" i="10"/>
  <c r="AB22" i="10"/>
  <c r="AC22" i="10" s="1"/>
  <c r="G68" i="8"/>
  <c r="G65" i="8"/>
  <c r="G66" i="8" s="1"/>
  <c r="F33" i="8"/>
  <c r="L32" i="8"/>
  <c r="L32" i="4"/>
  <c r="F33" i="4"/>
  <c r="J75" i="9"/>
  <c r="J72" i="9"/>
  <c r="J74" i="9" s="1"/>
  <c r="AB57" i="5"/>
  <c r="AC57" i="5" s="1"/>
  <c r="K74" i="16"/>
  <c r="L71" i="5"/>
  <c r="F72" i="5"/>
  <c r="F74" i="5" s="1"/>
  <c r="L74" i="17"/>
  <c r="L144" i="17" s="1"/>
  <c r="F144" i="17"/>
  <c r="J62" i="17"/>
  <c r="J134" i="17"/>
  <c r="L94" i="18"/>
  <c r="L61" i="17"/>
  <c r="L134" i="17" s="1"/>
  <c r="F62" i="17"/>
  <c r="F134" i="17"/>
  <c r="L61" i="16"/>
  <c r="G72" i="15"/>
  <c r="G74" i="15" s="1"/>
  <c r="G75" i="15" s="1"/>
  <c r="G73" i="17"/>
  <c r="G135" i="17"/>
  <c r="I72" i="16"/>
  <c r="I74" i="16" s="1"/>
  <c r="I75" i="16" s="1"/>
  <c r="L79" i="13"/>
  <c r="AB60" i="11"/>
  <c r="AC60" i="11" s="1"/>
  <c r="AB30" i="11"/>
  <c r="AC30" i="11" s="1"/>
  <c r="AB25" i="11"/>
  <c r="AC25" i="11" s="1"/>
  <c r="AB21" i="11"/>
  <c r="AC21" i="11" s="1"/>
  <c r="AB26" i="11"/>
  <c r="AC26" i="11" s="1"/>
  <c r="AB23" i="11"/>
  <c r="AC23" i="11" s="1"/>
  <c r="AB20" i="11"/>
  <c r="AC20" i="11" s="1"/>
  <c r="AB58" i="11"/>
  <c r="AC58" i="11" s="1"/>
  <c r="AB31" i="11"/>
  <c r="AC31" i="11" s="1"/>
  <c r="AB28" i="11"/>
  <c r="AC28" i="11" s="1"/>
  <c r="AB24" i="11"/>
  <c r="AC24" i="11" s="1"/>
  <c r="AB59" i="11"/>
  <c r="AC59" i="11" s="1"/>
  <c r="AB29" i="11"/>
  <c r="AC29" i="11" s="1"/>
  <c r="AB57" i="11"/>
  <c r="AC57" i="11" s="1"/>
  <c r="AB19" i="11"/>
  <c r="AC19" i="11" s="1"/>
  <c r="AB22" i="11"/>
  <c r="AC22" i="11" s="1"/>
  <c r="J72" i="10"/>
  <c r="J72" i="12"/>
  <c r="J75" i="12" s="1"/>
  <c r="H74" i="10"/>
  <c r="AB24" i="12"/>
  <c r="AC24" i="12" s="1"/>
  <c r="AB59" i="6"/>
  <c r="AC59" i="6" s="1"/>
  <c r="AB29" i="6"/>
  <c r="AC29" i="6" s="1"/>
  <c r="AB24" i="6"/>
  <c r="AC24" i="6" s="1"/>
  <c r="AB20" i="6"/>
  <c r="AC20" i="6" s="1"/>
  <c r="AB60" i="6"/>
  <c r="AC60" i="6" s="1"/>
  <c r="AB30" i="6"/>
  <c r="AC30" i="6" s="1"/>
  <c r="AB25" i="6"/>
  <c r="AC25" i="6" s="1"/>
  <c r="AB21" i="6"/>
  <c r="AC21" i="6" s="1"/>
  <c r="AB57" i="6"/>
  <c r="AC57" i="6" s="1"/>
  <c r="AB28" i="6"/>
  <c r="AC28" i="6" s="1"/>
  <c r="AB22" i="6"/>
  <c r="AC22" i="6" s="1"/>
  <c r="AB26" i="6"/>
  <c r="AC26" i="6" s="1"/>
  <c r="AB31" i="6"/>
  <c r="AC31" i="6" s="1"/>
  <c r="AB23" i="6"/>
  <c r="AC23" i="6" s="1"/>
  <c r="AB19" i="6"/>
  <c r="AC19" i="6" s="1"/>
  <c r="AB58" i="6"/>
  <c r="AC58" i="6" s="1"/>
  <c r="J68" i="11"/>
  <c r="J65" i="11"/>
  <c r="J66" i="11" s="1"/>
  <c r="L93" i="8"/>
  <c r="J33" i="9"/>
  <c r="J34" i="9" s="1"/>
  <c r="AB31" i="13"/>
  <c r="AC31" i="13" s="1"/>
  <c r="AB28" i="13"/>
  <c r="AC28" i="13" s="1"/>
  <c r="I72" i="8"/>
  <c r="I75" i="8" s="1"/>
  <c r="AB31" i="8"/>
  <c r="AC31" i="8" s="1"/>
  <c r="G95" i="6"/>
  <c r="G96" i="6" s="1"/>
  <c r="AB28" i="10"/>
  <c r="AC28" i="10" s="1"/>
  <c r="L73" i="5"/>
  <c r="K72" i="9"/>
  <c r="K74" i="9" s="1"/>
  <c r="J95" i="6"/>
  <c r="J96" i="6" s="1"/>
  <c r="G72" i="5"/>
  <c r="G78" i="5" s="1"/>
  <c r="L61" i="5"/>
  <c r="H75" i="18"/>
  <c r="H72" i="18"/>
  <c r="AB30" i="9"/>
  <c r="AC30" i="9" s="1"/>
  <c r="AB25" i="9"/>
  <c r="AC25" i="9" s="1"/>
  <c r="AB29" i="9"/>
  <c r="AC29" i="9" s="1"/>
  <c r="AB23" i="9"/>
  <c r="AC23" i="9" s="1"/>
  <c r="AB60" i="9"/>
  <c r="AC60" i="9" s="1"/>
  <c r="AB21" i="9"/>
  <c r="AC21" i="9" s="1"/>
  <c r="F72" i="7"/>
  <c r="L71" i="7"/>
  <c r="AB21" i="18"/>
  <c r="AC21" i="18" s="1"/>
  <c r="I95" i="16"/>
  <c r="I96" i="16" s="1"/>
  <c r="AB57" i="17"/>
  <c r="AC57" i="17" s="1"/>
  <c r="AB31" i="17"/>
  <c r="AC31" i="17" s="1"/>
  <c r="AB26" i="17"/>
  <c r="AC26" i="17" s="1"/>
  <c r="AB22" i="17"/>
  <c r="AC22" i="17" s="1"/>
  <c r="AB58" i="17"/>
  <c r="AC58" i="17" s="1"/>
  <c r="AB28" i="17"/>
  <c r="AC28" i="17" s="1"/>
  <c r="AB23" i="17"/>
  <c r="AC23" i="17" s="1"/>
  <c r="AB19" i="17"/>
  <c r="AC19" i="17" s="1"/>
  <c r="AB60" i="17"/>
  <c r="AC60" i="17" s="1"/>
  <c r="AB30" i="17"/>
  <c r="AC30" i="17" s="1"/>
  <c r="AB25" i="17"/>
  <c r="AC25" i="17" s="1"/>
  <c r="AB29" i="17"/>
  <c r="AC29" i="17" s="1"/>
  <c r="AB20" i="17"/>
  <c r="AC20" i="17" s="1"/>
  <c r="AB21" i="17"/>
  <c r="AC21" i="17" s="1"/>
  <c r="AB24" i="17"/>
  <c r="AC24" i="17" s="1"/>
  <c r="AB59" i="17"/>
  <c r="AC59" i="17" s="1"/>
  <c r="I72" i="18"/>
  <c r="I75" i="18" s="1"/>
  <c r="K105" i="17"/>
  <c r="K34" i="17"/>
  <c r="K33" i="17"/>
  <c r="K106" i="17" s="1"/>
  <c r="L154" i="17"/>
  <c r="F157" i="17"/>
  <c r="G34" i="14"/>
  <c r="G33" i="14"/>
  <c r="I72" i="15"/>
  <c r="I75" i="15" s="1"/>
  <c r="AB22" i="14"/>
  <c r="AC22" i="14" s="1"/>
  <c r="I95" i="13"/>
  <c r="I96" i="13" s="1"/>
  <c r="AB24" i="10"/>
  <c r="AC24" i="10" s="1"/>
  <c r="K74" i="15"/>
  <c r="K75" i="15" s="1"/>
  <c r="I74" i="10"/>
  <c r="I75" i="10" s="1"/>
  <c r="F95" i="9"/>
  <c r="L92" i="9"/>
  <c r="AB59" i="12"/>
  <c r="AC59" i="12" s="1"/>
  <c r="F65" i="12"/>
  <c r="F78" i="12"/>
  <c r="AB26" i="9"/>
  <c r="AC26" i="9" s="1"/>
  <c r="H33" i="8"/>
  <c r="H34" i="8" s="1"/>
  <c r="AB22" i="13"/>
  <c r="AC22" i="13" s="1"/>
  <c r="AB58" i="13"/>
  <c r="AC58" i="13" s="1"/>
  <c r="H65" i="9"/>
  <c r="H66" i="9" s="1"/>
  <c r="H68" i="9" s="1"/>
  <c r="J74" i="8"/>
  <c r="K74" i="8"/>
  <c r="I74" i="8"/>
  <c r="D74" i="8"/>
  <c r="AB19" i="10"/>
  <c r="AC19" i="10" s="1"/>
  <c r="L71" i="4"/>
  <c r="F74" i="4"/>
  <c r="F72" i="4"/>
  <c r="F75" i="4" s="1"/>
  <c r="I72" i="5"/>
  <c r="I74" i="5" s="1"/>
  <c r="I75" i="5" s="1"/>
  <c r="L62" i="5"/>
  <c r="H134" i="17"/>
  <c r="H62" i="17"/>
  <c r="L79" i="16"/>
  <c r="AB25" i="18"/>
  <c r="AC25" i="18" s="1"/>
  <c r="I34" i="16"/>
  <c r="I33" i="16"/>
  <c r="F62" i="18"/>
  <c r="L61" i="18"/>
  <c r="F72" i="18"/>
  <c r="L71" i="18"/>
  <c r="L94" i="16"/>
  <c r="I105" i="17"/>
  <c r="I33" i="17"/>
  <c r="I106" i="17" s="1"/>
  <c r="J68" i="15"/>
  <c r="J65" i="15"/>
  <c r="J66" i="15" s="1"/>
  <c r="H95" i="13"/>
  <c r="H96" i="13" s="1"/>
  <c r="L32" i="15"/>
  <c r="F33" i="15"/>
  <c r="F34" i="15" s="1"/>
  <c r="H72" i="15"/>
  <c r="H75" i="15" s="1"/>
  <c r="H74" i="15"/>
  <c r="L93" i="12"/>
  <c r="L94" i="12"/>
  <c r="AB20" i="10"/>
  <c r="AC20" i="10" s="1"/>
  <c r="I74" i="15"/>
  <c r="F33" i="10"/>
  <c r="L32" i="10"/>
  <c r="F34" i="10"/>
  <c r="J74" i="10"/>
  <c r="J75" i="10" s="1"/>
  <c r="AB26" i="12"/>
  <c r="AC26" i="12" s="1"/>
  <c r="J33" i="10"/>
  <c r="J34" i="10"/>
  <c r="L61" i="10"/>
  <c r="J68" i="12"/>
  <c r="J78" i="12"/>
  <c r="J81" i="12" s="1"/>
  <c r="J65" i="12"/>
  <c r="J66" i="12" s="1"/>
  <c r="J80" i="12" s="1"/>
  <c r="AB31" i="9"/>
  <c r="AC31" i="9" s="1"/>
  <c r="AB21" i="8"/>
  <c r="AC21" i="8" s="1"/>
  <c r="H95" i="5"/>
  <c r="H96" i="5" s="1"/>
  <c r="AB21" i="13"/>
  <c r="AC21" i="13" s="1"/>
  <c r="AB60" i="8"/>
  <c r="AC60" i="8" s="1"/>
  <c r="H72" i="4"/>
  <c r="H75" i="4" s="1"/>
  <c r="H74" i="4"/>
  <c r="AB30" i="10"/>
  <c r="AC30" i="10" s="1"/>
  <c r="L73" i="4"/>
  <c r="L92" i="8"/>
  <c r="L32" i="5"/>
  <c r="F33" i="5"/>
  <c r="J72" i="5"/>
  <c r="J78" i="5" s="1"/>
  <c r="H78" i="7"/>
  <c r="H65" i="7"/>
  <c r="H66" i="7" s="1"/>
  <c r="H68" i="7"/>
  <c r="AB21" i="10"/>
  <c r="AC21" i="10" s="1"/>
  <c r="F62" i="8"/>
  <c r="L61" i="8"/>
  <c r="AB30" i="18"/>
  <c r="AC30" i="18" s="1"/>
  <c r="AB60" i="16"/>
  <c r="AC60" i="16" s="1"/>
  <c r="AB30" i="16"/>
  <c r="AC30" i="16" s="1"/>
  <c r="AB25" i="16"/>
  <c r="AC25" i="16" s="1"/>
  <c r="AB21" i="16"/>
  <c r="AC21" i="16" s="1"/>
  <c r="AB23" i="16"/>
  <c r="AC23" i="16" s="1"/>
  <c r="AB26" i="16"/>
  <c r="AC26" i="16" s="1"/>
  <c r="AB20" i="16"/>
  <c r="AC20" i="16" s="1"/>
  <c r="AB57" i="16"/>
  <c r="AC57" i="16" s="1"/>
  <c r="AB28" i="16"/>
  <c r="AC28" i="16" s="1"/>
  <c r="AB58" i="16"/>
  <c r="AC58" i="16" s="1"/>
  <c r="AB31" i="16"/>
  <c r="AC31" i="16" s="1"/>
  <c r="AB24" i="16"/>
  <c r="AC24" i="16" s="1"/>
  <c r="AB29" i="16"/>
  <c r="AC29" i="16" s="1"/>
  <c r="AB22" i="16"/>
  <c r="AC22" i="16" s="1"/>
  <c r="AB19" i="16"/>
  <c r="AC19" i="16" s="1"/>
  <c r="AB59" i="16"/>
  <c r="AC59" i="16" s="1"/>
  <c r="H33" i="16"/>
  <c r="H34" i="16" s="1"/>
  <c r="AB24" i="18"/>
  <c r="AC24" i="18" s="1"/>
  <c r="G72" i="18"/>
  <c r="G78" i="18" s="1"/>
  <c r="G81" i="18" s="1"/>
  <c r="G34" i="15"/>
  <c r="G33" i="15"/>
  <c r="F96" i="14"/>
  <c r="H95" i="12"/>
  <c r="H96" i="12" s="1"/>
  <c r="L61" i="14"/>
  <c r="I95" i="9"/>
  <c r="I96" i="9" s="1"/>
  <c r="L94" i="9"/>
  <c r="AB19" i="12"/>
  <c r="AC19" i="12" s="1"/>
  <c r="L93" i="7"/>
  <c r="J72" i="11"/>
  <c r="J74" i="11" s="1"/>
  <c r="J75" i="11"/>
  <c r="I95" i="6"/>
  <c r="I96" i="6" s="1"/>
  <c r="AB57" i="9"/>
  <c r="AC57" i="9" s="1"/>
  <c r="H72" i="14"/>
  <c r="H78" i="14" s="1"/>
  <c r="AB29" i="7"/>
  <c r="AC29" i="7" s="1"/>
  <c r="L94" i="7"/>
  <c r="K72" i="7"/>
  <c r="AB25" i="13"/>
  <c r="AC25" i="13" s="1"/>
  <c r="L79" i="5"/>
  <c r="AB22" i="8"/>
  <c r="AC22" i="8" s="1"/>
  <c r="G33" i="9"/>
  <c r="G34" i="9"/>
  <c r="L62" i="10"/>
  <c r="K72" i="6"/>
  <c r="AB60" i="10"/>
  <c r="AC60" i="10" s="1"/>
  <c r="G72" i="4"/>
  <c r="G78" i="4" s="1"/>
  <c r="L62" i="4"/>
  <c r="L156" i="17"/>
  <c r="F95" i="8"/>
  <c r="K72" i="14"/>
  <c r="K72" i="5"/>
  <c r="I68" i="4"/>
  <c r="I65" i="4"/>
  <c r="I66" i="4" s="1"/>
  <c r="H33" i="11"/>
  <c r="H34" i="11" s="1"/>
  <c r="I95" i="5"/>
  <c r="I96" i="5" s="1"/>
  <c r="H74" i="5"/>
  <c r="H75" i="5" s="1"/>
  <c r="D74" i="5"/>
  <c r="I65" i="5"/>
  <c r="I66" i="5" s="1"/>
  <c r="F95" i="18"/>
  <c r="K62" i="17"/>
  <c r="K134" i="17"/>
  <c r="H33" i="17"/>
  <c r="H106" i="17" s="1"/>
  <c r="H105" i="17"/>
  <c r="H34" i="17"/>
  <c r="J72" i="18"/>
  <c r="J75" i="18" s="1"/>
  <c r="J95" i="18"/>
  <c r="J96" i="18" s="1"/>
  <c r="AB20" i="18"/>
  <c r="AC20" i="18" s="1"/>
  <c r="F33" i="17"/>
  <c r="F34" i="17" s="1"/>
  <c r="F105" i="17"/>
  <c r="L32" i="17"/>
  <c r="L105" i="17" s="1"/>
  <c r="AB22" i="18"/>
  <c r="AC22" i="18" s="1"/>
  <c r="AB58" i="14"/>
  <c r="AC58" i="14" s="1"/>
  <c r="AB28" i="14"/>
  <c r="AC28" i="14" s="1"/>
  <c r="AB24" i="14"/>
  <c r="AC24" i="14" s="1"/>
  <c r="AB19" i="14"/>
  <c r="AC19" i="14" s="1"/>
  <c r="AB26" i="14"/>
  <c r="AC26" i="14" s="1"/>
  <c r="AB20" i="14"/>
  <c r="AC20" i="14" s="1"/>
  <c r="AB23" i="14"/>
  <c r="AC23" i="14" s="1"/>
  <c r="AB25" i="14"/>
  <c r="AC25" i="14" s="1"/>
  <c r="J33" i="14"/>
  <c r="J34" i="14"/>
  <c r="L33" i="14"/>
  <c r="I72" i="13"/>
  <c r="I74" i="13" s="1"/>
  <c r="I75" i="13" s="1"/>
  <c r="L93" i="6"/>
  <c r="AB28" i="12"/>
  <c r="AC28" i="12" s="1"/>
  <c r="K75" i="11"/>
  <c r="K72" i="11"/>
  <c r="K74" i="11" s="1"/>
  <c r="F73" i="15"/>
  <c r="L73" i="15" s="1"/>
  <c r="L62" i="15"/>
  <c r="F78" i="13"/>
  <c r="K72" i="12"/>
  <c r="K75" i="12" s="1"/>
  <c r="J72" i="6"/>
  <c r="J74" i="6" s="1"/>
  <c r="G72" i="7"/>
  <c r="G78" i="7" s="1"/>
  <c r="AB60" i="13"/>
  <c r="AC60" i="13" s="1"/>
  <c r="K65" i="8"/>
  <c r="K66" i="8" s="1"/>
  <c r="K80" i="8" s="1"/>
  <c r="K78" i="8"/>
  <c r="AB58" i="8"/>
  <c r="AC58" i="8" s="1"/>
  <c r="F33" i="7"/>
  <c r="L33" i="7" s="1"/>
  <c r="L32" i="7"/>
  <c r="AB60" i="4"/>
  <c r="AC60" i="4" s="1"/>
  <c r="AB57" i="4"/>
  <c r="AC57" i="4" s="1"/>
  <c r="AB19" i="4"/>
  <c r="AC19" i="4" s="1"/>
  <c r="AB30" i="4"/>
  <c r="AC30" i="4" s="1"/>
  <c r="AB26" i="4"/>
  <c r="AC26" i="4" s="1"/>
  <c r="AB23" i="4"/>
  <c r="AC23" i="4" s="1"/>
  <c r="AB20" i="4"/>
  <c r="AC20" i="4" s="1"/>
  <c r="AB58" i="4"/>
  <c r="AC58" i="4" s="1"/>
  <c r="AB31" i="4"/>
  <c r="AC31" i="4" s="1"/>
  <c r="AB24" i="4"/>
  <c r="AC24" i="4" s="1"/>
  <c r="AB28" i="4"/>
  <c r="AC28" i="4" s="1"/>
  <c r="AB59" i="4"/>
  <c r="AC59" i="4" s="1"/>
  <c r="AB29" i="4"/>
  <c r="AC29" i="4" s="1"/>
  <c r="AB21" i="4"/>
  <c r="AC21" i="4" s="1"/>
  <c r="AB25" i="4"/>
  <c r="AC25" i="4" s="1"/>
  <c r="AB22" i="4"/>
  <c r="AC22" i="4" s="1"/>
  <c r="G33" i="12"/>
  <c r="L33" i="12" s="1"/>
  <c r="F95" i="6"/>
  <c r="L92" i="6"/>
  <c r="K72" i="18"/>
  <c r="K75" i="18"/>
  <c r="H34" i="18"/>
  <c r="H33" i="18"/>
  <c r="H34" i="15"/>
  <c r="H33" i="15"/>
  <c r="G72" i="14"/>
  <c r="L72" i="14" s="1"/>
  <c r="F72" i="17"/>
  <c r="L71" i="17"/>
  <c r="F73" i="14"/>
  <c r="L73" i="14" s="1"/>
  <c r="J72" i="14"/>
  <c r="J72" i="13"/>
  <c r="J74" i="13" s="1"/>
  <c r="J75" i="13" s="1"/>
  <c r="F34" i="11"/>
  <c r="F33" i="11"/>
  <c r="L32" i="11"/>
  <c r="AB58" i="12"/>
  <c r="AC58" i="12" s="1"/>
  <c r="J95" i="10"/>
  <c r="J96" i="10" s="1"/>
  <c r="AB28" i="9"/>
  <c r="AC28" i="9" s="1"/>
  <c r="L92" i="5"/>
  <c r="L93" i="13"/>
  <c r="AB28" i="7"/>
  <c r="AC28" i="7" s="1"/>
  <c r="G75" i="11"/>
  <c r="G72" i="11"/>
  <c r="G74" i="11" s="1"/>
  <c r="G33" i="6"/>
  <c r="G34" i="6" s="1"/>
  <c r="G95" i="9"/>
  <c r="G96" i="9" s="1"/>
  <c r="AB25" i="8"/>
  <c r="AC25" i="8" s="1"/>
  <c r="L32" i="12"/>
  <c r="I72" i="7"/>
  <c r="I75" i="7"/>
  <c r="AB20" i="13"/>
  <c r="AC20" i="13" s="1"/>
  <c r="AB24" i="8"/>
  <c r="AC24" i="8" s="1"/>
  <c r="I33" i="8"/>
  <c r="I34" i="8"/>
  <c r="K65" i="10"/>
  <c r="K66" i="10" s="1"/>
  <c r="K80" i="10" s="1"/>
  <c r="K78" i="10"/>
  <c r="L94" i="4"/>
  <c r="J65" i="16"/>
  <c r="J66" i="16" s="1"/>
  <c r="L32" i="18"/>
  <c r="F33" i="18"/>
  <c r="K68" i="18"/>
  <c r="K78" i="18"/>
  <c r="K81" i="18" s="1"/>
  <c r="K65" i="18"/>
  <c r="K66" i="18" s="1"/>
  <c r="K80" i="18" s="1"/>
  <c r="I33" i="18"/>
  <c r="I34" i="18" s="1"/>
  <c r="H95" i="18"/>
  <c r="H96" i="18" s="1"/>
  <c r="L93" i="16"/>
  <c r="L92" i="16"/>
  <c r="I72" i="14"/>
  <c r="I78" i="14" s="1"/>
  <c r="G72" i="17"/>
  <c r="G75" i="17"/>
  <c r="G145" i="17" s="1"/>
  <c r="L93" i="14"/>
  <c r="G72" i="16"/>
  <c r="K33" i="11"/>
  <c r="K34" i="11" s="1"/>
  <c r="F62" i="13"/>
  <c r="F74" i="13" s="1"/>
  <c r="L61" i="13"/>
  <c r="H72" i="13"/>
  <c r="H78" i="13" s="1"/>
  <c r="AB21" i="12"/>
  <c r="AC21" i="12" s="1"/>
  <c r="AB58" i="9"/>
  <c r="AC58" i="9" s="1"/>
  <c r="L74" i="12"/>
  <c r="F72" i="11"/>
  <c r="L71" i="11"/>
  <c r="AB58" i="7"/>
  <c r="AC58" i="7" s="1"/>
  <c r="F73" i="12"/>
  <c r="L73" i="12" s="1"/>
  <c r="L71" i="6"/>
  <c r="AB24" i="13"/>
  <c r="AC24" i="13" s="1"/>
  <c r="F72" i="8"/>
  <c r="L71" i="8"/>
  <c r="AB20" i="8"/>
  <c r="AC20" i="8" s="1"/>
  <c r="F95" i="7"/>
  <c r="J72" i="4"/>
  <c r="J75" i="4"/>
  <c r="J74" i="4"/>
  <c r="I65" i="6"/>
  <c r="I66" i="6" s="1"/>
  <c r="I80" i="6" s="1"/>
  <c r="I78" i="6"/>
  <c r="I81" i="6" s="1"/>
  <c r="J33" i="7"/>
  <c r="J34" i="7"/>
  <c r="AB59" i="5"/>
  <c r="AC59" i="5" s="1"/>
  <c r="AB57" i="10"/>
  <c r="AC57" i="10" s="1"/>
  <c r="I72" i="11"/>
  <c r="F62" i="7"/>
  <c r="L61" i="7"/>
  <c r="AB23" i="5"/>
  <c r="AC23" i="5" s="1"/>
  <c r="F72" i="9"/>
  <c r="L71" i="9"/>
  <c r="I78" i="7"/>
  <c r="I68" i="7"/>
  <c r="I65" i="7"/>
  <c r="I66" i="7" s="1"/>
  <c r="I80" i="7" s="1"/>
  <c r="F74" i="16"/>
  <c r="L61" i="6"/>
  <c r="J65" i="4"/>
  <c r="J66" i="4" s="1"/>
  <c r="J80" i="4" s="1"/>
  <c r="J78" i="4"/>
  <c r="H33" i="6"/>
  <c r="H34" i="6" s="1"/>
  <c r="F78" i="14"/>
  <c r="F65" i="14"/>
  <c r="L34" i="14"/>
  <c r="H72" i="17"/>
  <c r="H72" i="16"/>
  <c r="H74" i="16" s="1"/>
  <c r="H75" i="16" s="1"/>
  <c r="H33" i="12"/>
  <c r="H34" i="12" s="1"/>
  <c r="J33" i="13"/>
  <c r="J34" i="13" s="1"/>
  <c r="I78" i="15"/>
  <c r="I81" i="15" s="1"/>
  <c r="I68" i="15"/>
  <c r="I65" i="15"/>
  <c r="I66" i="15" s="1"/>
  <c r="I80" i="15" s="1"/>
  <c r="G34" i="11"/>
  <c r="G33" i="11"/>
  <c r="G72" i="13"/>
  <c r="G74" i="13" s="1"/>
  <c r="AB29" i="12"/>
  <c r="AC29" i="12" s="1"/>
  <c r="AB25" i="12"/>
  <c r="AC25" i="12" s="1"/>
  <c r="AB19" i="9"/>
  <c r="AC19" i="9" s="1"/>
  <c r="K95" i="15"/>
  <c r="K96" i="15" s="1"/>
  <c r="H72" i="11"/>
  <c r="H74" i="11" s="1"/>
  <c r="I33" i="12"/>
  <c r="I34" i="12" s="1"/>
  <c r="AB59" i="9"/>
  <c r="AC59" i="9" s="1"/>
  <c r="AB24" i="7"/>
  <c r="AC24" i="7" s="1"/>
  <c r="AB29" i="13"/>
  <c r="AC29" i="13" s="1"/>
  <c r="G72" i="8"/>
  <c r="G74" i="8" s="1"/>
  <c r="G75" i="8" s="1"/>
  <c r="L93" i="5"/>
  <c r="AB28" i="8"/>
  <c r="AC28" i="8" s="1"/>
  <c r="J74" i="7"/>
  <c r="J75" i="7" s="1"/>
  <c r="K74" i="7"/>
  <c r="K75" i="7" s="1"/>
  <c r="I74" i="7"/>
  <c r="H74" i="7"/>
  <c r="H75" i="7" s="1"/>
  <c r="F74" i="7"/>
  <c r="D74" i="7"/>
  <c r="K33" i="4"/>
  <c r="K34" i="4" s="1"/>
  <c r="J74" i="14"/>
  <c r="J75" i="14" s="1"/>
  <c r="H74" i="14"/>
  <c r="K74" i="14"/>
  <c r="I74" i="14"/>
  <c r="G74" i="14"/>
  <c r="G75" i="14" s="1"/>
  <c r="F74" i="14"/>
  <c r="D74" i="14"/>
  <c r="I95" i="7"/>
  <c r="I96" i="7" s="1"/>
  <c r="AB23" i="10"/>
  <c r="AC23" i="10" s="1"/>
  <c r="G72" i="6"/>
  <c r="G74" i="6" s="1"/>
  <c r="F65" i="6"/>
  <c r="F78" i="6"/>
  <c r="AB20" i="5"/>
  <c r="AC20" i="5" s="1"/>
  <c r="H72" i="9"/>
  <c r="H74" i="9" s="1"/>
  <c r="L62" i="6"/>
  <c r="G95" i="5"/>
  <c r="K78" i="15"/>
  <c r="K65" i="15"/>
  <c r="K66" i="15" s="1"/>
  <c r="K80" i="15" s="1"/>
  <c r="F34" i="9"/>
  <c r="F33" i="9"/>
  <c r="L33" i="9" s="1"/>
  <c r="L32" i="9"/>
  <c r="G33" i="17"/>
  <c r="G106" i="17" s="1"/>
  <c r="G105" i="17"/>
  <c r="AB59" i="15"/>
  <c r="AC59" i="15" s="1"/>
  <c r="AB29" i="15"/>
  <c r="AC29" i="15" s="1"/>
  <c r="AB24" i="15"/>
  <c r="AC24" i="15" s="1"/>
  <c r="AB60" i="15"/>
  <c r="AC60" i="15" s="1"/>
  <c r="AB57" i="15"/>
  <c r="AC57" i="15" s="1"/>
  <c r="AB31" i="15"/>
  <c r="AC31" i="15" s="1"/>
  <c r="AB26" i="15"/>
  <c r="AC26" i="15" s="1"/>
  <c r="AB22" i="15"/>
  <c r="AC22" i="15" s="1"/>
  <c r="AB58" i="15"/>
  <c r="AC58" i="15" s="1"/>
  <c r="AB28" i="15"/>
  <c r="AC28" i="15" s="1"/>
  <c r="AB23" i="15"/>
  <c r="AC23" i="15" s="1"/>
  <c r="AB19" i="15"/>
  <c r="AC19" i="15" s="1"/>
  <c r="AB30" i="15"/>
  <c r="AC30" i="15" s="1"/>
  <c r="AB20" i="15"/>
  <c r="AC20" i="15" s="1"/>
  <c r="AB25" i="15"/>
  <c r="AC25" i="15" s="1"/>
  <c r="AB21" i="15"/>
  <c r="AC21" i="15" s="1"/>
  <c r="L94" i="15"/>
  <c r="AB31" i="14"/>
  <c r="AC31" i="14" s="1"/>
  <c r="I95" i="14"/>
  <c r="I96" i="14" s="1"/>
  <c r="I72" i="17"/>
  <c r="I75" i="17" s="1"/>
  <c r="I145" i="17" s="1"/>
  <c r="J72" i="15"/>
  <c r="J74" i="15" s="1"/>
  <c r="J75" i="15"/>
  <c r="J72" i="16"/>
  <c r="J74" i="16" s="1"/>
  <c r="L79" i="14"/>
  <c r="J95" i="12"/>
  <c r="J96" i="12" s="1"/>
  <c r="L79" i="11"/>
  <c r="K33" i="12"/>
  <c r="K34" i="12"/>
  <c r="G72" i="10"/>
  <c r="G72" i="12"/>
  <c r="G75" i="12" s="1"/>
  <c r="AB24" i="9"/>
  <c r="AC24" i="9" s="1"/>
  <c r="AB22" i="12"/>
  <c r="AC22" i="12" s="1"/>
  <c r="AB30" i="12"/>
  <c r="AC30" i="12" s="1"/>
  <c r="L94" i="8"/>
  <c r="L92" i="10"/>
  <c r="L94" i="6"/>
  <c r="F95" i="12"/>
  <c r="H72" i="8"/>
  <c r="H74" i="8" s="1"/>
  <c r="H75" i="8" s="1"/>
  <c r="H95" i="6"/>
  <c r="H96" i="6" s="1"/>
  <c r="F95" i="4"/>
  <c r="L92" i="4"/>
  <c r="AB57" i="8"/>
  <c r="AC57" i="8" s="1"/>
  <c r="L71" i="10"/>
  <c r="I72" i="4"/>
  <c r="I78" i="4" s="1"/>
  <c r="I74" i="4"/>
  <c r="AB59" i="7"/>
  <c r="AC59" i="7" s="1"/>
  <c r="AB25" i="7"/>
  <c r="AC25" i="7" s="1"/>
  <c r="AB30" i="7"/>
  <c r="AC30" i="7" s="1"/>
  <c r="L32" i="6"/>
  <c r="AB58" i="5"/>
  <c r="AC58" i="5" s="1"/>
  <c r="AB29" i="5"/>
  <c r="AC29" i="5" s="1"/>
  <c r="AB25" i="5"/>
  <c r="AC25" i="5" s="1"/>
  <c r="AB22" i="5"/>
  <c r="AC22" i="5" s="1"/>
  <c r="AB19" i="5"/>
  <c r="AC19" i="5" s="1"/>
  <c r="AB30" i="5"/>
  <c r="AC30" i="5" s="1"/>
  <c r="AB26" i="5"/>
  <c r="AC26" i="5" s="1"/>
  <c r="AB21" i="5"/>
  <c r="AC21" i="5" s="1"/>
  <c r="AB28" i="5"/>
  <c r="AC28" i="5" s="1"/>
  <c r="AB31" i="5"/>
  <c r="AC31" i="5" s="1"/>
  <c r="AB24" i="5"/>
  <c r="AC24" i="5" s="1"/>
  <c r="G72" i="9"/>
  <c r="G74" i="9" s="1"/>
  <c r="L73" i="6"/>
  <c r="G8" i="3"/>
  <c r="N1" i="3"/>
  <c r="E19" i="3"/>
  <c r="K78" i="6" l="1"/>
  <c r="L72" i="6"/>
  <c r="I68" i="6"/>
  <c r="L33" i="5"/>
  <c r="I80" i="5"/>
  <c r="I78" i="5"/>
  <c r="G74" i="5"/>
  <c r="G75" i="5" s="1"/>
  <c r="K74" i="5"/>
  <c r="K75" i="5" s="1"/>
  <c r="G78" i="6"/>
  <c r="G65" i="6"/>
  <c r="G66" i="6" s="1"/>
  <c r="G80" i="6" s="1"/>
  <c r="L34" i="6"/>
  <c r="F75" i="13"/>
  <c r="L75" i="13" s="1"/>
  <c r="D20" i="1" s="1"/>
  <c r="G65" i="16"/>
  <c r="G66" i="16" s="1"/>
  <c r="G68" i="16"/>
  <c r="G78" i="16"/>
  <c r="F65" i="17"/>
  <c r="F107" i="17"/>
  <c r="F78" i="17"/>
  <c r="G78" i="10"/>
  <c r="G65" i="10"/>
  <c r="G66" i="10" s="1"/>
  <c r="G68" i="10"/>
  <c r="H68" i="12"/>
  <c r="H78" i="12"/>
  <c r="H65" i="12"/>
  <c r="H66" i="12" s="1"/>
  <c r="H80" i="12" s="1"/>
  <c r="K68" i="7"/>
  <c r="K65" i="7"/>
  <c r="K66" i="7" s="1"/>
  <c r="K80" i="7" s="1"/>
  <c r="K78" i="7"/>
  <c r="F65" i="15"/>
  <c r="F78" i="15"/>
  <c r="L34" i="15"/>
  <c r="H78" i="8"/>
  <c r="H65" i="8"/>
  <c r="H66" i="8" s="1"/>
  <c r="H80" i="8" s="1"/>
  <c r="H65" i="6"/>
  <c r="H66" i="6" s="1"/>
  <c r="H80" i="6" s="1"/>
  <c r="H78" i="6"/>
  <c r="I78" i="18"/>
  <c r="I65" i="18"/>
  <c r="I66" i="18" s="1"/>
  <c r="I80" i="18" s="1"/>
  <c r="H81" i="14"/>
  <c r="J78" i="9"/>
  <c r="J65" i="9"/>
  <c r="J66" i="9" s="1"/>
  <c r="J80" i="9" s="1"/>
  <c r="J68" i="9"/>
  <c r="K78" i="4"/>
  <c r="K81" i="4" s="1"/>
  <c r="K65" i="4"/>
  <c r="K66" i="4" s="1"/>
  <c r="K80" i="4" s="1"/>
  <c r="K68" i="4"/>
  <c r="K78" i="11"/>
  <c r="K81" i="11" s="1"/>
  <c r="K65" i="11"/>
  <c r="K66" i="11" s="1"/>
  <c r="K80" i="11" s="1"/>
  <c r="K68" i="11"/>
  <c r="I78" i="12"/>
  <c r="I65" i="12"/>
  <c r="I66" i="12" s="1"/>
  <c r="I80" i="12" s="1"/>
  <c r="J78" i="13"/>
  <c r="J65" i="13"/>
  <c r="J66" i="13" s="1"/>
  <c r="J80" i="13" s="1"/>
  <c r="L34" i="13"/>
  <c r="H68" i="11"/>
  <c r="H65" i="11"/>
  <c r="H66" i="11" s="1"/>
  <c r="H80" i="11" s="1"/>
  <c r="H78" i="11"/>
  <c r="H81" i="11" s="1"/>
  <c r="H78" i="16"/>
  <c r="H65" i="16"/>
  <c r="H66" i="16" s="1"/>
  <c r="H80" i="16" s="1"/>
  <c r="H68" i="16"/>
  <c r="I75" i="4"/>
  <c r="F96" i="12"/>
  <c r="L95" i="12"/>
  <c r="K68" i="15"/>
  <c r="G75" i="6"/>
  <c r="G75" i="13"/>
  <c r="L74" i="16"/>
  <c r="L33" i="18"/>
  <c r="J78" i="14"/>
  <c r="J65" i="14"/>
  <c r="J66" i="14" s="1"/>
  <c r="J80" i="14" s="1"/>
  <c r="F96" i="18"/>
  <c r="L95" i="18"/>
  <c r="L62" i="18"/>
  <c r="F73" i="18"/>
  <c r="L73" i="18" s="1"/>
  <c r="H78" i="9"/>
  <c r="L33" i="8"/>
  <c r="I68" i="9"/>
  <c r="I78" i="9"/>
  <c r="I81" i="9" s="1"/>
  <c r="I65" i="9"/>
  <c r="I66" i="9" s="1"/>
  <c r="I80" i="9" s="1"/>
  <c r="L33" i="16"/>
  <c r="K80" i="13"/>
  <c r="K74" i="6"/>
  <c r="K75" i="6" s="1"/>
  <c r="H80" i="4"/>
  <c r="K81" i="15"/>
  <c r="L72" i="8"/>
  <c r="F34" i="18"/>
  <c r="K81" i="8"/>
  <c r="I68" i="5"/>
  <c r="G74" i="4"/>
  <c r="G75" i="4" s="1"/>
  <c r="L75" i="4" s="1"/>
  <c r="F34" i="5"/>
  <c r="L33" i="10"/>
  <c r="J80" i="15"/>
  <c r="L95" i="9"/>
  <c r="F96" i="9"/>
  <c r="L72" i="5"/>
  <c r="F34" i="8"/>
  <c r="I75" i="9"/>
  <c r="K75" i="16"/>
  <c r="F34" i="16"/>
  <c r="G74" i="10"/>
  <c r="L74" i="10" s="1"/>
  <c r="K81" i="13"/>
  <c r="H78" i="4"/>
  <c r="H81" i="4" s="1"/>
  <c r="L33" i="6"/>
  <c r="G96" i="5"/>
  <c r="L95" i="5"/>
  <c r="L74" i="7"/>
  <c r="G78" i="11"/>
  <c r="G65" i="11"/>
  <c r="G66" i="11" s="1"/>
  <c r="G80" i="11" s="1"/>
  <c r="G68" i="11"/>
  <c r="J78" i="7"/>
  <c r="J81" i="7" s="1"/>
  <c r="J68" i="7"/>
  <c r="J65" i="7"/>
  <c r="J66" i="7" s="1"/>
  <c r="J80" i="7" s="1"/>
  <c r="F96" i="6"/>
  <c r="L95" i="6"/>
  <c r="F106" i="17"/>
  <c r="L33" i="17"/>
  <c r="L106" i="17" s="1"/>
  <c r="I80" i="4"/>
  <c r="I81" i="4" s="1"/>
  <c r="I65" i="16"/>
  <c r="I66" i="16" s="1"/>
  <c r="I80" i="16" s="1"/>
  <c r="I68" i="16"/>
  <c r="I78" i="16"/>
  <c r="I81" i="16" s="1"/>
  <c r="K107" i="17"/>
  <c r="K65" i="17"/>
  <c r="K78" i="17"/>
  <c r="L72" i="7"/>
  <c r="G78" i="8"/>
  <c r="H78" i="10"/>
  <c r="H65" i="10"/>
  <c r="H66" i="10" s="1"/>
  <c r="H80" i="10" s="1"/>
  <c r="L95" i="13"/>
  <c r="F96" i="13"/>
  <c r="K78" i="5"/>
  <c r="K65" i="5"/>
  <c r="K66" i="5" s="1"/>
  <c r="L95" i="10"/>
  <c r="K68" i="13"/>
  <c r="L74" i="6"/>
  <c r="F75" i="6"/>
  <c r="H68" i="4"/>
  <c r="F96" i="7"/>
  <c r="L95" i="7"/>
  <c r="F66" i="6"/>
  <c r="G74" i="7"/>
  <c r="G80" i="7" s="1"/>
  <c r="G81" i="7" s="1"/>
  <c r="I81" i="7"/>
  <c r="I75" i="14"/>
  <c r="J78" i="16"/>
  <c r="G34" i="12"/>
  <c r="K68" i="8"/>
  <c r="I81" i="5"/>
  <c r="H75" i="14"/>
  <c r="J78" i="15"/>
  <c r="J81" i="15" s="1"/>
  <c r="K75" i="9"/>
  <c r="F75" i="5"/>
  <c r="G80" i="8"/>
  <c r="J78" i="18"/>
  <c r="J81" i="18" s="1"/>
  <c r="L34" i="9"/>
  <c r="F78" i="9"/>
  <c r="F65" i="9"/>
  <c r="I74" i="11"/>
  <c r="I75" i="11" s="1"/>
  <c r="I68" i="8"/>
  <c r="I65" i="8"/>
  <c r="I66" i="8" s="1"/>
  <c r="I80" i="8" s="1"/>
  <c r="I78" i="8"/>
  <c r="I81" i="8" s="1"/>
  <c r="H78" i="18"/>
  <c r="H81" i="18" s="1"/>
  <c r="H65" i="18"/>
  <c r="H66" i="18" s="1"/>
  <c r="H80" i="18" s="1"/>
  <c r="K78" i="12"/>
  <c r="K65" i="12"/>
  <c r="K66" i="12" s="1"/>
  <c r="K80" i="12" s="1"/>
  <c r="L72" i="11"/>
  <c r="G74" i="16"/>
  <c r="G75" i="16" s="1"/>
  <c r="F66" i="14"/>
  <c r="J80" i="16"/>
  <c r="L72" i="17"/>
  <c r="L95" i="14"/>
  <c r="J80" i="11"/>
  <c r="H74" i="13"/>
  <c r="H75" i="13" s="1"/>
  <c r="F75" i="12"/>
  <c r="L75" i="12" s="1"/>
  <c r="D19" i="1" s="1"/>
  <c r="L72" i="13"/>
  <c r="J68" i="18"/>
  <c r="G80" i="4"/>
  <c r="G81" i="4" s="1"/>
  <c r="I80" i="14"/>
  <c r="I81" i="14" s="1"/>
  <c r="G75" i="9"/>
  <c r="J75" i="16"/>
  <c r="G34" i="17"/>
  <c r="L34" i="17" s="1"/>
  <c r="L107" i="17" s="1"/>
  <c r="H75" i="9"/>
  <c r="L74" i="14"/>
  <c r="H75" i="11"/>
  <c r="J68" i="16"/>
  <c r="L33" i="13"/>
  <c r="G75" i="7"/>
  <c r="I34" i="17"/>
  <c r="H135" i="17"/>
  <c r="H73" i="17"/>
  <c r="H75" i="17" s="1"/>
  <c r="H145" i="17" s="1"/>
  <c r="J78" i="11"/>
  <c r="L72" i="12"/>
  <c r="H80" i="5"/>
  <c r="K80" i="9"/>
  <c r="L72" i="9"/>
  <c r="F74" i="9"/>
  <c r="L74" i="9" s="1"/>
  <c r="L62" i="13"/>
  <c r="F73" i="13"/>
  <c r="L73" i="13" s="1"/>
  <c r="G78" i="9"/>
  <c r="G65" i="9"/>
  <c r="G66" i="9" s="1"/>
  <c r="G80" i="9" s="1"/>
  <c r="G78" i="15"/>
  <c r="G65" i="15"/>
  <c r="G66" i="15" s="1"/>
  <c r="G80" i="15" s="1"/>
  <c r="L62" i="8"/>
  <c r="F73" i="8"/>
  <c r="F135" i="17"/>
  <c r="L62" i="17"/>
  <c r="L135" i="17" s="1"/>
  <c r="F73" i="17"/>
  <c r="H81" i="5"/>
  <c r="K78" i="9"/>
  <c r="K81" i="9" s="1"/>
  <c r="K80" i="14"/>
  <c r="G68" i="7"/>
  <c r="F96" i="4"/>
  <c r="L95" i="4"/>
  <c r="K81" i="10"/>
  <c r="L33" i="11"/>
  <c r="J75" i="6"/>
  <c r="H78" i="17"/>
  <c r="H65" i="17"/>
  <c r="H107" i="17"/>
  <c r="K75" i="14"/>
  <c r="G75" i="18"/>
  <c r="J68" i="10"/>
  <c r="J65" i="10"/>
  <c r="J66" i="10" s="1"/>
  <c r="J80" i="10" s="1"/>
  <c r="J78" i="10"/>
  <c r="F66" i="12"/>
  <c r="J65" i="6"/>
  <c r="J66" i="6" s="1"/>
  <c r="J80" i="6" s="1"/>
  <c r="J78" i="6"/>
  <c r="F75" i="16"/>
  <c r="I80" i="10"/>
  <c r="I81" i="10" s="1"/>
  <c r="L72" i="10"/>
  <c r="F96" i="15"/>
  <c r="L95" i="15"/>
  <c r="K78" i="14"/>
  <c r="G80" i="13"/>
  <c r="J68" i="4"/>
  <c r="F65" i="11"/>
  <c r="F78" i="11"/>
  <c r="L34" i="11"/>
  <c r="H68" i="15"/>
  <c r="H65" i="15"/>
  <c r="H66" i="15" s="1"/>
  <c r="H80" i="15" s="1"/>
  <c r="H78" i="15"/>
  <c r="H81" i="15" s="1"/>
  <c r="F96" i="8"/>
  <c r="L95" i="8"/>
  <c r="F74" i="8"/>
  <c r="L74" i="8" s="1"/>
  <c r="L33" i="4"/>
  <c r="L72" i="16"/>
  <c r="G78" i="13"/>
  <c r="J81" i="4"/>
  <c r="L62" i="7"/>
  <c r="F73" i="7"/>
  <c r="L73" i="7" s="1"/>
  <c r="K68" i="10"/>
  <c r="F34" i="7"/>
  <c r="J74" i="5"/>
  <c r="J75" i="5" s="1"/>
  <c r="F75" i="14"/>
  <c r="H80" i="7"/>
  <c r="F34" i="4"/>
  <c r="J81" i="8"/>
  <c r="L62" i="11"/>
  <c r="F73" i="11"/>
  <c r="J34" i="17"/>
  <c r="I78" i="11"/>
  <c r="I81" i="11" s="1"/>
  <c r="L95" i="16"/>
  <c r="G68" i="5"/>
  <c r="K80" i="16"/>
  <c r="K81" i="16" s="1"/>
  <c r="H81" i="7"/>
  <c r="L33" i="15"/>
  <c r="L72" i="18"/>
  <c r="L72" i="4"/>
  <c r="G65" i="14"/>
  <c r="G66" i="14" s="1"/>
  <c r="G80" i="14" s="1"/>
  <c r="G78" i="14"/>
  <c r="J135" i="17"/>
  <c r="J73" i="17"/>
  <c r="J75" i="17" s="1"/>
  <c r="J145" i="17" s="1"/>
  <c r="F96" i="11"/>
  <c r="L95" i="11"/>
  <c r="L72" i="15"/>
  <c r="F74" i="15"/>
  <c r="L74" i="15" s="1"/>
  <c r="I78" i="13"/>
  <c r="I65" i="13"/>
  <c r="I66" i="13" s="1"/>
  <c r="I80" i="13" s="1"/>
  <c r="I68" i="13"/>
  <c r="I80" i="11"/>
  <c r="F65" i="13"/>
  <c r="K135" i="17"/>
  <c r="K73" i="17"/>
  <c r="K75" i="17" s="1"/>
  <c r="K145" i="17" s="1"/>
  <c r="L34" i="10"/>
  <c r="F78" i="10"/>
  <c r="F65" i="10"/>
  <c r="L74" i="4"/>
  <c r="H80" i="9"/>
  <c r="F158" i="17"/>
  <c r="L157" i="17"/>
  <c r="F75" i="15"/>
  <c r="L75" i="15" s="1"/>
  <c r="D22" i="1" s="1"/>
  <c r="H80" i="14"/>
  <c r="D26" i="3"/>
  <c r="D14" i="3"/>
  <c r="D17" i="3"/>
  <c r="D15" i="3"/>
  <c r="D25" i="3"/>
  <c r="D16" i="3"/>
  <c r="D19" i="3"/>
  <c r="E13" i="3"/>
  <c r="D18" i="3"/>
  <c r="D13" i="3"/>
  <c r="L78" i="6" l="1"/>
  <c r="J81" i="6"/>
  <c r="K80" i="6"/>
  <c r="K81" i="6" s="1"/>
  <c r="L65" i="6"/>
  <c r="G68" i="6"/>
  <c r="J68" i="6"/>
  <c r="K80" i="5"/>
  <c r="K81" i="5" s="1"/>
  <c r="G80" i="5"/>
  <c r="G81" i="5" s="1"/>
  <c r="L75" i="5"/>
  <c r="D12" i="1" s="1"/>
  <c r="J80" i="5"/>
  <c r="J81" i="5" s="1"/>
  <c r="L34" i="16"/>
  <c r="F65" i="16"/>
  <c r="F78" i="16"/>
  <c r="L75" i="16"/>
  <c r="D23" i="1" s="1"/>
  <c r="G81" i="9"/>
  <c r="H68" i="8"/>
  <c r="G80" i="16"/>
  <c r="J78" i="17"/>
  <c r="J65" i="17"/>
  <c r="J107" i="17"/>
  <c r="H138" i="17"/>
  <c r="H66" i="17"/>
  <c r="L73" i="17"/>
  <c r="G68" i="9"/>
  <c r="I78" i="17"/>
  <c r="I65" i="17"/>
  <c r="I107" i="17"/>
  <c r="F80" i="14"/>
  <c r="L66" i="14"/>
  <c r="F68" i="14"/>
  <c r="F78" i="18"/>
  <c r="F65" i="18"/>
  <c r="L34" i="18"/>
  <c r="H81" i="8"/>
  <c r="L97" i="16"/>
  <c r="L96" i="16"/>
  <c r="F66" i="13"/>
  <c r="L65" i="13"/>
  <c r="G81" i="14"/>
  <c r="L73" i="11"/>
  <c r="F74" i="11"/>
  <c r="L74" i="11" s="1"/>
  <c r="G81" i="13"/>
  <c r="L78" i="11"/>
  <c r="L65" i="14"/>
  <c r="F80" i="6"/>
  <c r="L66" i="6"/>
  <c r="F68" i="6"/>
  <c r="L68" i="6" s="1"/>
  <c r="L97" i="13"/>
  <c r="L96" i="13"/>
  <c r="F78" i="8"/>
  <c r="F65" i="8"/>
  <c r="L34" i="8"/>
  <c r="H81" i="9"/>
  <c r="I81" i="18"/>
  <c r="G80" i="10"/>
  <c r="G81" i="10" s="1"/>
  <c r="G68" i="14"/>
  <c r="F66" i="11"/>
  <c r="L65" i="11"/>
  <c r="L97" i="7"/>
  <c r="L96" i="7"/>
  <c r="H68" i="10"/>
  <c r="G81" i="11"/>
  <c r="I68" i="18"/>
  <c r="F75" i="9"/>
  <c r="H81" i="10"/>
  <c r="L97" i="5"/>
  <c r="L96" i="5"/>
  <c r="L97" i="9"/>
  <c r="L96" i="9"/>
  <c r="J81" i="13"/>
  <c r="F66" i="15"/>
  <c r="L65" i="15"/>
  <c r="F80" i="12"/>
  <c r="F68" i="12"/>
  <c r="J81" i="10"/>
  <c r="L96" i="4"/>
  <c r="L97" i="4"/>
  <c r="L73" i="8"/>
  <c r="F75" i="8"/>
  <c r="L75" i="8" s="1"/>
  <c r="D15" i="1" s="1"/>
  <c r="L78" i="14"/>
  <c r="H80" i="13"/>
  <c r="H81" i="13" s="1"/>
  <c r="K81" i="12"/>
  <c r="F66" i="9"/>
  <c r="L65" i="9"/>
  <c r="G78" i="12"/>
  <c r="G65" i="12"/>
  <c r="L34" i="12"/>
  <c r="L75" i="6"/>
  <c r="D13" i="1" s="1"/>
  <c r="G81" i="8"/>
  <c r="L97" i="18"/>
  <c r="L96" i="18"/>
  <c r="J68" i="13"/>
  <c r="L74" i="13"/>
  <c r="F75" i="17"/>
  <c r="K81" i="7"/>
  <c r="F75" i="18"/>
  <c r="L75" i="18" s="1"/>
  <c r="D25" i="1" s="1"/>
  <c r="L159" i="17"/>
  <c r="L158" i="17"/>
  <c r="L78" i="15"/>
  <c r="I81" i="13"/>
  <c r="L75" i="14"/>
  <c r="D21" i="1" s="1"/>
  <c r="L97" i="8"/>
  <c r="L96" i="8"/>
  <c r="K81" i="14"/>
  <c r="K68" i="12"/>
  <c r="L78" i="9"/>
  <c r="J81" i="16"/>
  <c r="L78" i="13"/>
  <c r="I68" i="12"/>
  <c r="H81" i="6"/>
  <c r="F138" i="17"/>
  <c r="F66" i="17"/>
  <c r="L65" i="17"/>
  <c r="L138" i="17" s="1"/>
  <c r="F75" i="7"/>
  <c r="L75" i="7" s="1"/>
  <c r="D14" i="1" s="1"/>
  <c r="F66" i="10"/>
  <c r="L65" i="10"/>
  <c r="L97" i="15"/>
  <c r="L96" i="15"/>
  <c r="G68" i="15"/>
  <c r="L97" i="6"/>
  <c r="L96" i="6"/>
  <c r="L34" i="5"/>
  <c r="F78" i="5"/>
  <c r="F65" i="5"/>
  <c r="L34" i="4"/>
  <c r="F78" i="4"/>
  <c r="F65" i="4"/>
  <c r="L78" i="10"/>
  <c r="F78" i="7"/>
  <c r="L34" i="7"/>
  <c r="F65" i="7"/>
  <c r="L97" i="14"/>
  <c r="L96" i="14"/>
  <c r="L97" i="10"/>
  <c r="L96" i="10"/>
  <c r="K138" i="17"/>
  <c r="K66" i="17"/>
  <c r="J81" i="14"/>
  <c r="I81" i="12"/>
  <c r="H68" i="6"/>
  <c r="L97" i="12"/>
  <c r="L96" i="12"/>
  <c r="L96" i="11"/>
  <c r="L97" i="11"/>
  <c r="G81" i="15"/>
  <c r="J81" i="11"/>
  <c r="G78" i="17"/>
  <c r="G65" i="17"/>
  <c r="G107" i="17"/>
  <c r="L74" i="5"/>
  <c r="H68" i="18"/>
  <c r="K68" i="5"/>
  <c r="J68" i="14"/>
  <c r="H81" i="16"/>
  <c r="J81" i="9"/>
  <c r="G75" i="10"/>
  <c r="L75" i="10" s="1"/>
  <c r="D17" i="1" s="1"/>
  <c r="H81" i="12"/>
  <c r="G81" i="16"/>
  <c r="G81" i="6"/>
  <c r="D20" i="3"/>
  <c r="E25" i="3"/>
  <c r="D12" i="3"/>
  <c r="L78" i="5" l="1"/>
  <c r="F80" i="15"/>
  <c r="L66" i="15"/>
  <c r="F68" i="15"/>
  <c r="L68" i="15" s="1"/>
  <c r="J138" i="17"/>
  <c r="J66" i="17"/>
  <c r="F66" i="7"/>
  <c r="L65" i="7"/>
  <c r="F139" i="17"/>
  <c r="F80" i="17"/>
  <c r="L66" i="17"/>
  <c r="L139" i="17" s="1"/>
  <c r="F68" i="17"/>
  <c r="L80" i="14"/>
  <c r="F81" i="14"/>
  <c r="L81" i="14" s="1"/>
  <c r="L66" i="11"/>
  <c r="F80" i="11"/>
  <c r="F68" i="11"/>
  <c r="L68" i="11" s="1"/>
  <c r="F80" i="13"/>
  <c r="L66" i="13"/>
  <c r="F68" i="13"/>
  <c r="L68" i="13" s="1"/>
  <c r="L82" i="6"/>
  <c r="C13" i="1"/>
  <c r="F13" i="1" s="1"/>
  <c r="L78" i="7"/>
  <c r="L80" i="6"/>
  <c r="F81" i="6"/>
  <c r="L81" i="6" s="1"/>
  <c r="I138" i="17"/>
  <c r="I66" i="17"/>
  <c r="G66" i="12"/>
  <c r="L65" i="12"/>
  <c r="G66" i="17"/>
  <c r="G138" i="17"/>
  <c r="K139" i="17"/>
  <c r="K80" i="17"/>
  <c r="K81" i="17" s="1"/>
  <c r="K146" i="17" s="1"/>
  <c r="K68" i="17"/>
  <c r="K142" i="17" s="1"/>
  <c r="L65" i="4"/>
  <c r="F66" i="4"/>
  <c r="L78" i="12"/>
  <c r="F81" i="12"/>
  <c r="L75" i="9"/>
  <c r="F66" i="18"/>
  <c r="L65" i="18"/>
  <c r="H80" i="17"/>
  <c r="H81" i="17" s="1"/>
  <c r="H146" i="17" s="1"/>
  <c r="H139" i="17"/>
  <c r="H68" i="17"/>
  <c r="H142" i="17" s="1"/>
  <c r="L78" i="16"/>
  <c r="L78" i="4"/>
  <c r="F145" i="17"/>
  <c r="L75" i="17"/>
  <c r="F80" i="9"/>
  <c r="L66" i="9"/>
  <c r="F68" i="9"/>
  <c r="L78" i="18"/>
  <c r="L66" i="10"/>
  <c r="F80" i="10"/>
  <c r="F68" i="10"/>
  <c r="L68" i="10" s="1"/>
  <c r="L78" i="17"/>
  <c r="F66" i="8"/>
  <c r="L65" i="8"/>
  <c r="F75" i="11"/>
  <c r="L75" i="11" s="1"/>
  <c r="D18" i="1" s="1"/>
  <c r="F66" i="16"/>
  <c r="L65" i="16"/>
  <c r="F66" i="5"/>
  <c r="L65" i="5"/>
  <c r="L78" i="8"/>
  <c r="L68" i="14"/>
  <c r="E20" i="3"/>
  <c r="D21" i="3"/>
  <c r="E12" i="3"/>
  <c r="D27" i="3"/>
  <c r="F80" i="16" l="1"/>
  <c r="L66" i="16"/>
  <c r="F68" i="16"/>
  <c r="L68" i="16" s="1"/>
  <c r="L80" i="9"/>
  <c r="F81" i="9"/>
  <c r="L80" i="17"/>
  <c r="F81" i="17"/>
  <c r="L145" i="17"/>
  <c r="D24" i="1"/>
  <c r="G139" i="17"/>
  <c r="G80" i="17"/>
  <c r="G81" i="17" s="1"/>
  <c r="G146" i="17" s="1"/>
  <c r="G68" i="17"/>
  <c r="G142" i="17" s="1"/>
  <c r="L82" i="13"/>
  <c r="C20" i="1"/>
  <c r="F20" i="1" s="1"/>
  <c r="D16" i="1"/>
  <c r="F80" i="18"/>
  <c r="L66" i="18"/>
  <c r="F68" i="18"/>
  <c r="L68" i="18" s="1"/>
  <c r="F80" i="8"/>
  <c r="L66" i="8"/>
  <c r="F68" i="8"/>
  <c r="L68" i="8" s="1"/>
  <c r="L80" i="13"/>
  <c r="F81" i="13"/>
  <c r="L81" i="13" s="1"/>
  <c r="F80" i="7"/>
  <c r="L66" i="7"/>
  <c r="F68" i="7"/>
  <c r="L68" i="7" s="1"/>
  <c r="J139" i="17"/>
  <c r="J80" i="17"/>
  <c r="J81" i="17" s="1"/>
  <c r="J146" i="17" s="1"/>
  <c r="J68" i="17"/>
  <c r="J142" i="17" s="1"/>
  <c r="L82" i="10"/>
  <c r="C17" i="1"/>
  <c r="F17" i="1" s="1"/>
  <c r="I80" i="17"/>
  <c r="I81" i="17" s="1"/>
  <c r="I146" i="17" s="1"/>
  <c r="I139" i="17"/>
  <c r="I68" i="17"/>
  <c r="I142" i="17" s="1"/>
  <c r="L80" i="11"/>
  <c r="F81" i="11"/>
  <c r="L81" i="11" s="1"/>
  <c r="G80" i="12"/>
  <c r="L66" i="12"/>
  <c r="G68" i="12"/>
  <c r="L68" i="12" s="1"/>
  <c r="L82" i="14"/>
  <c r="C21" i="1"/>
  <c r="F21" i="1" s="1"/>
  <c r="L80" i="10"/>
  <c r="F81" i="10"/>
  <c r="L81" i="10" s="1"/>
  <c r="L82" i="15"/>
  <c r="C22" i="1"/>
  <c r="F22" i="1" s="1"/>
  <c r="L82" i="11"/>
  <c r="C18" i="1"/>
  <c r="F18" i="1" s="1"/>
  <c r="L66" i="4"/>
  <c r="F80" i="4"/>
  <c r="F68" i="4"/>
  <c r="L68" i="4" s="1"/>
  <c r="D81" i="6"/>
  <c r="E13" i="1"/>
  <c r="D81" i="14"/>
  <c r="E21" i="1"/>
  <c r="L80" i="15"/>
  <c r="F81" i="15"/>
  <c r="L81" i="15" s="1"/>
  <c r="F80" i="5"/>
  <c r="L66" i="5"/>
  <c r="F68" i="5"/>
  <c r="L68" i="5" s="1"/>
  <c r="L68" i="9"/>
  <c r="F142" i="17"/>
  <c r="E21" i="3"/>
  <c r="E27" i="3"/>
  <c r="D28" i="3"/>
  <c r="C12" i="1" l="1"/>
  <c r="D81" i="13"/>
  <c r="E20" i="1"/>
  <c r="L80" i="5"/>
  <c r="F81" i="5"/>
  <c r="L81" i="5" s="1"/>
  <c r="L82" i="5" s="1"/>
  <c r="L81" i="17"/>
  <c r="F146" i="17"/>
  <c r="D81" i="15"/>
  <c r="E22" i="1"/>
  <c r="L82" i="8"/>
  <c r="C15" i="1"/>
  <c r="F15" i="1" s="1"/>
  <c r="L80" i="8"/>
  <c r="F81" i="8"/>
  <c r="L81" i="8" s="1"/>
  <c r="D81" i="10"/>
  <c r="E17" i="1"/>
  <c r="L81" i="9"/>
  <c r="L82" i="12"/>
  <c r="C19" i="1"/>
  <c r="F19" i="1" s="1"/>
  <c r="L80" i="18"/>
  <c r="F81" i="18"/>
  <c r="L81" i="18" s="1"/>
  <c r="L82" i="7"/>
  <c r="C14" i="1"/>
  <c r="F14" i="1" s="1"/>
  <c r="D26" i="1"/>
  <c r="L82" i="16"/>
  <c r="C23" i="1"/>
  <c r="F23" i="1" s="1"/>
  <c r="L82" i="18"/>
  <c r="C25" i="1"/>
  <c r="F25" i="1" s="1"/>
  <c r="L68" i="17"/>
  <c r="L80" i="4"/>
  <c r="F81" i="4"/>
  <c r="L81" i="4" s="1"/>
  <c r="D81" i="4" s="1"/>
  <c r="L80" i="12"/>
  <c r="G81" i="12"/>
  <c r="L81" i="12" s="1"/>
  <c r="L82" i="9"/>
  <c r="C16" i="1"/>
  <c r="F16" i="1" s="1"/>
  <c r="D81" i="11"/>
  <c r="E18" i="1"/>
  <c r="L80" i="7"/>
  <c r="F81" i="7"/>
  <c r="L81" i="7" s="1"/>
  <c r="L80" i="16"/>
  <c r="F81" i="16"/>
  <c r="L81" i="16" s="1"/>
  <c r="E28" i="3"/>
  <c r="D81" i="12" l="1"/>
  <c r="E19" i="1"/>
  <c r="L82" i="4"/>
  <c r="D81" i="18"/>
  <c r="E25" i="1"/>
  <c r="L146" i="17"/>
  <c r="D81" i="17"/>
  <c r="E24" i="1"/>
  <c r="D81" i="9"/>
  <c r="E16" i="1"/>
  <c r="D81" i="7"/>
  <c r="E14" i="1"/>
  <c r="L142" i="17"/>
  <c r="L82" i="17"/>
  <c r="C24" i="1"/>
  <c r="F24" i="1" s="1"/>
  <c r="E12" i="1"/>
  <c r="D81" i="5"/>
  <c r="D81" i="8"/>
  <c r="E15" i="1"/>
  <c r="F12" i="1"/>
  <c r="C26" i="1"/>
  <c r="D81" i="16"/>
  <c r="E23" i="1"/>
  <c r="E26" i="1" l="1"/>
  <c r="F2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7" authorId="0" shapeId="0" xr:uid="{00000000-0006-0000-0000-000001000000}">
      <text>
        <r>
          <rPr>
            <sz val="11"/>
            <color theme="1"/>
            <rFont val="Calibri"/>
            <family val="2"/>
            <charset val="1"/>
          </rPr>
          <t>Default value. Each calculation tab can change department in cell C7 — the tab's INDI rate follows the tab's own choice.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Unknown Author</author>
    <author>KI Dentmed</author>
  </authors>
  <commentList>
    <comment ref="C7" authorId="0" shapeId="0" xr:uid="{00000000-0006-0000-0900-000001000000}">
      <text>
        <r>
          <rPr>
            <sz val="11"/>
            <color theme="1"/>
            <rFont val="Calibri"/>
            <family val="2"/>
            <charset val="1"/>
          </rPr>
          <t>The department drives the tab's INDI rate (table in Settings section 2).</t>
        </r>
      </text>
    </comment>
    <comment ref="H12" authorId="0" shapeId="0" xr:uid="{00000000-0006-0000-0900-000002000000}">
      <text>
        <r>
          <rPr>
            <sz val="11"/>
            <color theme="1"/>
            <rFont val="Calibri"/>
            <family val="2"/>
            <charset val="1"/>
          </rPr>
          <t>The funder's highest reimbursed monthly salary (0 = no cap). The cap does NOT lower the budgeted cost — it only reduces the salary sum included in the AMOUNT APPLIED FOR; the rest becomes co-financing (40117).</t>
        </r>
      </text>
    </comment>
    <comment ref="C13" authorId="0" shapeId="0" xr:uid="{00000000-0006-0000-0900-000003000000}">
      <text>
        <r>
          <rPr>
            <sz val="11"/>
            <color theme="1"/>
            <rFont val="Calibri"/>
            <family val="2"/>
            <charset val="1"/>
          </rPr>
          <t>Highest LKP rate the funder reimburses (fetched from the rules table; 0 in the table = KI's full LKP). E.g. RaHFo 52%, KAW 50%. The difference vs KI's LKP becomes co-financing on account 40117. Any salary cap in SEK/month is applied to Salary rows 1–8; doctoral salaries are assumed to be below the cap.</t>
        </r>
      </text>
    </comment>
    <comment ref="H13" authorId="0" shapeId="0" xr:uid="{00000000-0006-0000-0900-000004000000}">
      <text>
        <r>
          <rPr>
            <sz val="11"/>
            <color theme="1"/>
            <rFont val="Calibri"/>
            <family val="2"/>
            <charset val="1"/>
          </rPr>
          <t>No = the funder does not reimburse premises costs (the Premises costs row in B.2) — the whole amount becomes co-financing on account 50117 (e.g. KAW).</t>
        </r>
      </text>
    </comment>
    <comment ref="N16" authorId="1" shapeId="0" xr:uid="{00000000-0006-0000-0900-000005000000}">
      <text>
        <r>
          <rPr>
            <sz val="11"/>
            <color theme="1"/>
            <rFont val="Calibri"/>
            <family val="2"/>
            <charset val="1"/>
          </rPr>
          <t>Optional. Enter the involvement in per cent for each project year when it varies, for example 15 % in year 1 and 20 % in year 2. An empty cell means the value in column D applies for that year. Enter 0 % for a year in which the person does not take part. The Person-mths column shows the result for the whole period.</t>
        </r>
      </text>
    </comment>
    <comment ref="U16" authorId="1" shapeId="0" xr:uid="{00000000-0006-0000-0900-000006000000}">
      <text>
        <r>
          <rPr>
            <sz val="11"/>
            <color theme="1"/>
            <rFont val="Calibri"/>
            <family val="2"/>
            <charset val="1"/>
          </rPr>
          <t>Optional. Enter the number of months for each project year when it varies, for example 6 months in the starting year. An empty cell means the value in column E applies (12 if E is empty).</t>
        </r>
      </text>
    </comment>
    <comment ref="AB17" authorId="1" shapeId="0" xr:uid="{00000000-0006-0000-0900-000007000000}">
      <text>
        <r>
          <rPr>
            <sz val="11"/>
            <color theme="1"/>
            <rFont val="Calibri"/>
            <family val="2"/>
            <charset val="1"/>
          </rPr>
          <t>Person-mths = the sum of FTE × months for each year within the project period. Avg. FTE = person-months divided by 12 × number of years, that is the average share of a full-time position across the whole project period.</t>
        </r>
      </text>
    </comment>
    <comment ref="B19" authorId="1" shapeId="0" xr:uid="{00000000-0006-0000-0900-000008000000}">
      <text>
        <r>
          <rPr>
            <sz val="11"/>
            <color theme="1"/>
            <rFont val="Calibri"/>
            <family val="2"/>
            <charset val="1"/>
          </rPr>
          <t>One row per person/role. Enter monthly salary (full-time), involvement in the project (%) and months per year (prefilled 12; enter e.g. 5 if the person only works part of the year). Salary is indexed from year 2. Full salary is always budgeted — any funder salary/LKP cap only affects the AMOUNT APPLIED FOR and the co-financing. If the involvement or the number of months varies between years, fill in the grids to the right of the row (from column N) for those years.</t>
        </r>
      </text>
    </comment>
    <comment ref="B28" authorId="1" shapeId="0" xr:uid="{00000000-0006-0000-0900-000009000000}">
      <text>
        <r>
          <rPr>
            <sz val="11"/>
            <color theme="1"/>
            <rFont val="Calibri"/>
            <family val="2"/>
            <charset val="1"/>
          </rPr>
          <t>Employed doctoral student. Choose a category from the list (without/with a medical or dental degree, or licensed). The monthly salary is fetched automatically from the doctoral salary ladder in Settings; project year = doctoral year and the salary steps up automatically. If the involvement or the number of months varies between years, fill in the grids to the right of the row (from column N) for those years.</t>
        </r>
      </text>
    </comment>
    <comment ref="C56" authorId="0" shapeId="0" xr:uid="{00000000-0006-0000-0900-00000A000000}">
      <text>
        <r>
          <rPr>
            <sz val="11"/>
            <color theme="1"/>
            <rFont val="Calibri"/>
            <family val="2"/>
            <charset val="1"/>
          </rPr>
          <t>Choose how the cost of non-KI staff is booked, depending on what the funder allows:
• Consultancy (purchased service): PART of the INDI base.
• Transfer (grant passed on, 77xx): NOT part of the INDI base.</t>
        </r>
      </text>
    </comment>
    <comment ref="B57" authorId="1" shapeId="0" xr:uid="{00000000-0006-0000-0900-00000B000000}">
      <text>
        <r>
          <rPr>
            <sz val="11"/>
            <color theme="1"/>
            <rFont val="Calibri"/>
            <family val="2"/>
            <charset val="1"/>
          </rPr>
          <t>Staff not employed by KI, e.g. at the Public Dental Service or Region Stockholm. Enter monthly salary, involvement and months. Region LKP (from Settings) is added automatically. If the involvement or the number of months varies between years, fill in the grids to the right of the row (from column N) for those years.</t>
        </r>
      </text>
    </comment>
    <comment ref="D71" authorId="0" shapeId="0" xr:uid="{00000000-0006-0000-0900-00000C000000}">
      <text>
        <r>
          <rPr>
            <sz val="11"/>
            <color theme="1"/>
            <rFont val="Calibri"/>
            <family val="2"/>
            <charset val="1"/>
          </rPr>
          <t>Share of the salary sum (Salary rows 1–8) below the funder's salary cap. 100% when there is no cap. Calculated on monthly salary × months × involvement.</t>
        </r>
      </text>
    </comment>
    <comment ref="B78" authorId="0" shapeId="0" xr:uid="{00000000-0006-0000-0900-00000D000000}">
      <text>
        <r>
          <rPr>
            <sz val="11"/>
            <color theme="1"/>
            <rFont val="Calibri"/>
            <family val="2"/>
            <charset val="1"/>
          </rPr>
          <t>Account 40117 Co-financing staff: LKP above the funder's LKP cap plus salary above any salary cap.</t>
        </r>
      </text>
    </comment>
    <comment ref="B79" authorId="0" shapeId="0" xr:uid="{00000000-0006-0000-0900-00000E000000}">
      <text>
        <r>
          <rPr>
            <sz val="11"/>
            <color theme="1"/>
            <rFont val="Calibri"/>
            <family val="2"/>
            <charset val="1"/>
          </rPr>
          <t>Account 50117 Co-financing premises: premises costs when the funder does not reimburse them.</t>
        </r>
      </text>
    </comment>
    <comment ref="B80" authorId="0" shapeId="0" xr:uid="{00000000-0006-0000-0900-00000F000000}">
      <text>
        <r>
          <rPr>
            <sz val="11"/>
            <color theme="1"/>
            <rFont val="Calibri"/>
            <family val="2"/>
            <charset val="1"/>
          </rPr>
          <t>Account 49917 Co-financing INDI: KI's INDI cost minus the OH reimbursement the funder pays.</t>
        </r>
      </text>
    </comment>
    <comment ref="B85" authorId="0" shapeId="0" xr:uid="{00000000-0006-0000-0900-000010000000}">
      <text>
        <r>
          <rPr>
            <sz val="11"/>
            <color theme="1"/>
            <rFont val="Calibri"/>
            <family val="2"/>
            <charset val="1"/>
          </rPr>
          <t>Enter the funder's awarded or applied ceiling per year (for funders with fixed amounts, e.g. SOF, ADSS, the Swedish Dental Society, RaHFo, Eklund). Leave blank otherwise. The row Left to allocate shows the margin vs the amount applied for.</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Unknown Author</author>
    <author>KI Dentmed</author>
  </authors>
  <commentList>
    <comment ref="C7" authorId="0" shapeId="0" xr:uid="{00000000-0006-0000-0A00-000001000000}">
      <text>
        <r>
          <rPr>
            <sz val="11"/>
            <color theme="1"/>
            <rFont val="Calibri"/>
            <family val="2"/>
            <charset val="1"/>
          </rPr>
          <t>The department drives the tab's INDI rate (table in Settings section 2).</t>
        </r>
      </text>
    </comment>
    <comment ref="H12" authorId="0" shapeId="0" xr:uid="{00000000-0006-0000-0A00-000002000000}">
      <text>
        <r>
          <rPr>
            <sz val="11"/>
            <color theme="1"/>
            <rFont val="Calibri"/>
            <family val="2"/>
            <charset val="1"/>
          </rPr>
          <t>The funder's highest reimbursed monthly salary (0 = no cap). The cap does NOT lower the budgeted cost — it only reduces the salary sum included in the AMOUNT APPLIED FOR; the rest becomes co-financing (40117).</t>
        </r>
      </text>
    </comment>
    <comment ref="C13" authorId="0" shapeId="0" xr:uid="{00000000-0006-0000-0A00-000003000000}">
      <text>
        <r>
          <rPr>
            <sz val="11"/>
            <color theme="1"/>
            <rFont val="Calibri"/>
            <family val="2"/>
            <charset val="1"/>
          </rPr>
          <t>Highest LKP rate the funder reimburses (fetched from the rules table; 0 in the table = KI's full LKP). E.g. RaHFo 52%, KAW 50%. The difference vs KI's LKP becomes co-financing on account 40117. Any salary cap in SEK/month is applied to Salary rows 1–8; doctoral salaries are assumed to be below the cap.</t>
        </r>
      </text>
    </comment>
    <comment ref="H13" authorId="0" shapeId="0" xr:uid="{00000000-0006-0000-0A00-000004000000}">
      <text>
        <r>
          <rPr>
            <sz val="11"/>
            <color theme="1"/>
            <rFont val="Calibri"/>
            <family val="2"/>
            <charset val="1"/>
          </rPr>
          <t>No = the funder does not reimburse premises costs (the Premises costs row in B.2) — the whole amount becomes co-financing on account 50117 (e.g. KAW).</t>
        </r>
      </text>
    </comment>
    <comment ref="N16" authorId="1" shapeId="0" xr:uid="{00000000-0006-0000-0A00-000005000000}">
      <text>
        <r>
          <rPr>
            <sz val="11"/>
            <color theme="1"/>
            <rFont val="Calibri"/>
            <family val="2"/>
            <charset val="1"/>
          </rPr>
          <t>Optional. Enter the involvement in per cent for each project year when it varies, for example 15 % in year 1 and 20 % in year 2. An empty cell means the value in column D applies for that year. Enter 0 % for a year in which the person does not take part. The Person-mths column shows the result for the whole period.</t>
        </r>
      </text>
    </comment>
    <comment ref="U16" authorId="1" shapeId="0" xr:uid="{00000000-0006-0000-0A00-000006000000}">
      <text>
        <r>
          <rPr>
            <sz val="11"/>
            <color theme="1"/>
            <rFont val="Calibri"/>
            <family val="2"/>
            <charset val="1"/>
          </rPr>
          <t>Optional. Enter the number of months for each project year when it varies, for example 6 months in the starting year. An empty cell means the value in column E applies (12 if E is empty).</t>
        </r>
      </text>
    </comment>
    <comment ref="AB17" authorId="1" shapeId="0" xr:uid="{00000000-0006-0000-0A00-000007000000}">
      <text>
        <r>
          <rPr>
            <sz val="11"/>
            <color theme="1"/>
            <rFont val="Calibri"/>
            <family val="2"/>
            <charset val="1"/>
          </rPr>
          <t>Person-mths = the sum of FTE × months for each year within the project period. Avg. FTE = person-months divided by 12 × number of years, that is the average share of a full-time position across the whole project period.</t>
        </r>
      </text>
    </comment>
    <comment ref="B19" authorId="1" shapeId="0" xr:uid="{00000000-0006-0000-0A00-000008000000}">
      <text>
        <r>
          <rPr>
            <sz val="11"/>
            <color theme="1"/>
            <rFont val="Calibri"/>
            <family val="2"/>
            <charset val="1"/>
          </rPr>
          <t>One row per person/role. Enter monthly salary (full-time), involvement in the project (%) and months per year (prefilled 12; enter e.g. 5 if the person only works part of the year). Salary is indexed from year 2. Full salary is always budgeted — any funder salary/LKP cap only affects the AMOUNT APPLIED FOR and the co-financing. If the involvement or the number of months varies between years, fill in the grids to the right of the row (from column N) for those years.</t>
        </r>
      </text>
    </comment>
    <comment ref="B28" authorId="1" shapeId="0" xr:uid="{00000000-0006-0000-0A00-000009000000}">
      <text>
        <r>
          <rPr>
            <sz val="11"/>
            <color theme="1"/>
            <rFont val="Calibri"/>
            <family val="2"/>
            <charset val="1"/>
          </rPr>
          <t>Employed doctoral student. Choose a category from the list (without/with a medical or dental degree, or licensed). The monthly salary is fetched automatically from the doctoral salary ladder in Settings; project year = doctoral year and the salary steps up automatically. If the involvement or the number of months varies between years, fill in the grids to the right of the row (from column N) for those years.</t>
        </r>
      </text>
    </comment>
    <comment ref="C56" authorId="0" shapeId="0" xr:uid="{00000000-0006-0000-0A00-00000A000000}">
      <text>
        <r>
          <rPr>
            <sz val="11"/>
            <color theme="1"/>
            <rFont val="Calibri"/>
            <family val="2"/>
            <charset val="1"/>
          </rPr>
          <t>Choose how the cost of non-KI staff is booked, depending on what the funder allows:
• Consultancy (purchased service): PART of the INDI base.
• Transfer (grant passed on, 77xx): NOT part of the INDI base.</t>
        </r>
      </text>
    </comment>
    <comment ref="B57" authorId="1" shapeId="0" xr:uid="{00000000-0006-0000-0A00-00000B000000}">
      <text>
        <r>
          <rPr>
            <sz val="11"/>
            <color theme="1"/>
            <rFont val="Calibri"/>
            <family val="2"/>
            <charset val="1"/>
          </rPr>
          <t>Staff not employed by KI, e.g. at the Public Dental Service or Region Stockholm. Enter monthly salary, involvement and months. Region LKP (from Settings) is added automatically. If the involvement or the number of months varies between years, fill in the grids to the right of the row (from column N) for those years.</t>
        </r>
      </text>
    </comment>
    <comment ref="D71" authorId="0" shapeId="0" xr:uid="{00000000-0006-0000-0A00-00000C000000}">
      <text>
        <r>
          <rPr>
            <sz val="11"/>
            <color theme="1"/>
            <rFont val="Calibri"/>
            <family val="2"/>
            <charset val="1"/>
          </rPr>
          <t>Share of the salary sum (Salary rows 1–8) below the funder's salary cap. 100% when there is no cap. Calculated on monthly salary × months × involvement.</t>
        </r>
      </text>
    </comment>
    <comment ref="B78" authorId="0" shapeId="0" xr:uid="{00000000-0006-0000-0A00-00000D000000}">
      <text>
        <r>
          <rPr>
            <sz val="11"/>
            <color theme="1"/>
            <rFont val="Calibri"/>
            <family val="2"/>
            <charset val="1"/>
          </rPr>
          <t>Account 40117 Co-financing staff: LKP above the funder's LKP cap plus salary above any salary cap.</t>
        </r>
      </text>
    </comment>
    <comment ref="B79" authorId="0" shapeId="0" xr:uid="{00000000-0006-0000-0A00-00000E000000}">
      <text>
        <r>
          <rPr>
            <sz val="11"/>
            <color theme="1"/>
            <rFont val="Calibri"/>
            <family val="2"/>
            <charset val="1"/>
          </rPr>
          <t>Account 50117 Co-financing premises: premises costs when the funder does not reimburse them.</t>
        </r>
      </text>
    </comment>
    <comment ref="B80" authorId="0" shapeId="0" xr:uid="{00000000-0006-0000-0A00-00000F000000}">
      <text>
        <r>
          <rPr>
            <sz val="11"/>
            <color theme="1"/>
            <rFont val="Calibri"/>
            <family val="2"/>
            <charset val="1"/>
          </rPr>
          <t>Account 49917 Co-financing INDI: KI's INDI cost minus the OH reimbursement the funder pays.</t>
        </r>
      </text>
    </comment>
    <comment ref="B85" authorId="0" shapeId="0" xr:uid="{00000000-0006-0000-0A00-000010000000}">
      <text>
        <r>
          <rPr>
            <sz val="11"/>
            <color theme="1"/>
            <rFont val="Calibri"/>
            <family val="2"/>
            <charset val="1"/>
          </rPr>
          <t>Enter the funder's awarded or applied ceiling per year (for funders with fixed amounts, e.g. SOF, ADSS, the Swedish Dental Society, RaHFo, Eklund). Leave blank otherwise. The row Left to allocate shows the margin vs the amount applied for.</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Unknown Author</author>
    <author>KI Dentmed</author>
  </authors>
  <commentList>
    <comment ref="C7" authorId="0" shapeId="0" xr:uid="{00000000-0006-0000-0B00-000001000000}">
      <text>
        <r>
          <rPr>
            <sz val="11"/>
            <color theme="1"/>
            <rFont val="Calibri"/>
            <family val="2"/>
            <charset val="1"/>
          </rPr>
          <t>The department drives the tab's INDI rate (table in Settings section 2).</t>
        </r>
      </text>
    </comment>
    <comment ref="H12" authorId="0" shapeId="0" xr:uid="{00000000-0006-0000-0B00-000002000000}">
      <text>
        <r>
          <rPr>
            <sz val="11"/>
            <color theme="1"/>
            <rFont val="Calibri"/>
            <family val="2"/>
            <charset val="1"/>
          </rPr>
          <t>The funder's highest reimbursed monthly salary (0 = no cap). The cap does NOT lower the budgeted cost — it only reduces the salary sum included in the AMOUNT APPLIED FOR; the rest becomes co-financing (40117).</t>
        </r>
      </text>
    </comment>
    <comment ref="C13" authorId="0" shapeId="0" xr:uid="{00000000-0006-0000-0B00-000003000000}">
      <text>
        <r>
          <rPr>
            <sz val="11"/>
            <color theme="1"/>
            <rFont val="Calibri"/>
            <family val="2"/>
            <charset val="1"/>
          </rPr>
          <t>Highest LKP rate the funder reimburses (fetched from the rules table; 0 in the table = KI's full LKP). E.g. RaHFo 52%, KAW 50%. The difference vs KI's LKP becomes co-financing on account 40117. Any salary cap in SEK/month is applied to Salary rows 1–8; doctoral salaries are assumed to be below the cap.</t>
        </r>
      </text>
    </comment>
    <comment ref="H13" authorId="0" shapeId="0" xr:uid="{00000000-0006-0000-0B00-000004000000}">
      <text>
        <r>
          <rPr>
            <sz val="11"/>
            <color theme="1"/>
            <rFont val="Calibri"/>
            <family val="2"/>
            <charset val="1"/>
          </rPr>
          <t>No = the funder does not reimburse premises costs (the Premises costs row in B.2) — the whole amount becomes co-financing on account 50117 (e.g. KAW).</t>
        </r>
      </text>
    </comment>
    <comment ref="N16" authorId="1" shapeId="0" xr:uid="{00000000-0006-0000-0B00-000005000000}">
      <text>
        <r>
          <rPr>
            <sz val="11"/>
            <color theme="1"/>
            <rFont val="Calibri"/>
            <family val="2"/>
            <charset val="1"/>
          </rPr>
          <t>Optional. Enter the involvement in per cent for each project year when it varies, for example 15 % in year 1 and 20 % in year 2. An empty cell means the value in column D applies for that year. Enter 0 % for a year in which the person does not take part. The Person-mths column shows the result for the whole period.</t>
        </r>
      </text>
    </comment>
    <comment ref="U16" authorId="1" shapeId="0" xr:uid="{00000000-0006-0000-0B00-000006000000}">
      <text>
        <r>
          <rPr>
            <sz val="11"/>
            <color theme="1"/>
            <rFont val="Calibri"/>
            <family val="2"/>
            <charset val="1"/>
          </rPr>
          <t>Optional. Enter the number of months for each project year when it varies, for example 6 months in the starting year. An empty cell means the value in column E applies (12 if E is empty).</t>
        </r>
      </text>
    </comment>
    <comment ref="AB17" authorId="1" shapeId="0" xr:uid="{00000000-0006-0000-0B00-000007000000}">
      <text>
        <r>
          <rPr>
            <sz val="11"/>
            <color theme="1"/>
            <rFont val="Calibri"/>
            <family val="2"/>
            <charset val="1"/>
          </rPr>
          <t>Person-mths = the sum of FTE × months for each year within the project period. Avg. FTE = person-months divided by 12 × number of years, that is the average share of a full-time position across the whole project period.</t>
        </r>
      </text>
    </comment>
    <comment ref="B19" authorId="1" shapeId="0" xr:uid="{00000000-0006-0000-0B00-000008000000}">
      <text>
        <r>
          <rPr>
            <sz val="11"/>
            <color theme="1"/>
            <rFont val="Calibri"/>
            <family val="2"/>
            <charset val="1"/>
          </rPr>
          <t>One row per person/role. Enter monthly salary (full-time), involvement in the project (%) and months per year (prefilled 12; enter e.g. 5 if the person only works part of the year). Salary is indexed from year 2. Full salary is always budgeted — any funder salary/LKP cap only affects the AMOUNT APPLIED FOR and the co-financing. If the involvement or the number of months varies between years, fill in the grids to the right of the row (from column N) for those years.</t>
        </r>
      </text>
    </comment>
    <comment ref="B28" authorId="1" shapeId="0" xr:uid="{00000000-0006-0000-0B00-000009000000}">
      <text>
        <r>
          <rPr>
            <sz val="11"/>
            <color theme="1"/>
            <rFont val="Calibri"/>
            <family val="2"/>
            <charset val="1"/>
          </rPr>
          <t>Employed doctoral student. Choose a category from the list (without/with a medical or dental degree, or licensed). The monthly salary is fetched automatically from the doctoral salary ladder in Settings; project year = doctoral year and the salary steps up automatically. If the involvement or the number of months varies between years, fill in the grids to the right of the row (from column N) for those years.</t>
        </r>
      </text>
    </comment>
    <comment ref="C56" authorId="0" shapeId="0" xr:uid="{00000000-0006-0000-0B00-00000A000000}">
      <text>
        <r>
          <rPr>
            <sz val="11"/>
            <color theme="1"/>
            <rFont val="Calibri"/>
            <family val="2"/>
            <charset val="1"/>
          </rPr>
          <t>Choose how the cost of non-KI staff is booked, depending on what the funder allows:
• Consultancy (purchased service): PART of the INDI base.
• Transfer (grant passed on, 77xx): NOT part of the INDI base.</t>
        </r>
      </text>
    </comment>
    <comment ref="B57" authorId="1" shapeId="0" xr:uid="{00000000-0006-0000-0B00-00000B000000}">
      <text>
        <r>
          <rPr>
            <sz val="11"/>
            <color theme="1"/>
            <rFont val="Calibri"/>
            <family val="2"/>
            <charset val="1"/>
          </rPr>
          <t>Staff not employed by KI, e.g. at the Public Dental Service or Region Stockholm. Enter monthly salary, involvement and months. Region LKP (from Settings) is added automatically. If the involvement or the number of months varies between years, fill in the grids to the right of the row (from column N) for those years.</t>
        </r>
      </text>
    </comment>
    <comment ref="D71" authorId="0" shapeId="0" xr:uid="{00000000-0006-0000-0B00-00000C000000}">
      <text>
        <r>
          <rPr>
            <sz val="11"/>
            <color theme="1"/>
            <rFont val="Calibri"/>
            <family val="2"/>
            <charset val="1"/>
          </rPr>
          <t>Share of the salary sum (Salary rows 1–8) below the funder's salary cap. 100% when there is no cap. Calculated on monthly salary × months × involvement.</t>
        </r>
      </text>
    </comment>
    <comment ref="B78" authorId="0" shapeId="0" xr:uid="{00000000-0006-0000-0B00-00000D000000}">
      <text>
        <r>
          <rPr>
            <sz val="11"/>
            <color theme="1"/>
            <rFont val="Calibri"/>
            <family val="2"/>
            <charset val="1"/>
          </rPr>
          <t>Account 40117 Co-financing staff: LKP above the funder's LKP cap plus salary above any salary cap.</t>
        </r>
      </text>
    </comment>
    <comment ref="B79" authorId="0" shapeId="0" xr:uid="{00000000-0006-0000-0B00-00000E000000}">
      <text>
        <r>
          <rPr>
            <sz val="11"/>
            <color theme="1"/>
            <rFont val="Calibri"/>
            <family val="2"/>
            <charset val="1"/>
          </rPr>
          <t>Account 50117 Co-financing premises: premises costs when the funder does not reimburse them.</t>
        </r>
      </text>
    </comment>
    <comment ref="B80" authorId="0" shapeId="0" xr:uid="{00000000-0006-0000-0B00-00000F000000}">
      <text>
        <r>
          <rPr>
            <sz val="11"/>
            <color theme="1"/>
            <rFont val="Calibri"/>
            <family val="2"/>
            <charset val="1"/>
          </rPr>
          <t>Account 49917 Co-financing INDI: KI's INDI cost minus the OH reimbursement the funder pays.</t>
        </r>
      </text>
    </comment>
    <comment ref="B85" authorId="0" shapeId="0" xr:uid="{00000000-0006-0000-0B00-000010000000}">
      <text>
        <r>
          <rPr>
            <sz val="11"/>
            <color theme="1"/>
            <rFont val="Calibri"/>
            <family val="2"/>
            <charset val="1"/>
          </rPr>
          <t>Enter the funder's awarded or applied ceiling per year (for funders with fixed amounts, e.g. SOF, ADSS, the Swedish Dental Society, RaHFo, Eklund). Leave blank otherwise. The row Left to allocate shows the margin vs the amount applied for.</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Unknown Author</author>
    <author>KI Dentmed</author>
  </authors>
  <commentList>
    <comment ref="C7" authorId="0" shapeId="0" xr:uid="{00000000-0006-0000-0C00-000001000000}">
      <text>
        <r>
          <rPr>
            <sz val="11"/>
            <color theme="1"/>
            <rFont val="Calibri"/>
            <family val="2"/>
            <charset val="1"/>
          </rPr>
          <t>The department drives the tab's INDI rate (table in Settings section 2).</t>
        </r>
      </text>
    </comment>
    <comment ref="H12" authorId="0" shapeId="0" xr:uid="{00000000-0006-0000-0C00-000002000000}">
      <text>
        <r>
          <rPr>
            <sz val="11"/>
            <color theme="1"/>
            <rFont val="Calibri"/>
            <family val="2"/>
            <charset val="1"/>
          </rPr>
          <t>The funder's highest reimbursed monthly salary (0 = no cap). The cap does NOT lower the budgeted cost — it only reduces the salary sum included in the AMOUNT APPLIED FOR; the rest becomes co-financing (40117).</t>
        </r>
      </text>
    </comment>
    <comment ref="C13" authorId="0" shapeId="0" xr:uid="{00000000-0006-0000-0C00-000003000000}">
      <text>
        <r>
          <rPr>
            <sz val="11"/>
            <color theme="1"/>
            <rFont val="Calibri"/>
            <family val="2"/>
            <charset val="1"/>
          </rPr>
          <t>Highest LKP rate the funder reimburses (fetched from the rules table; 0 in the table = KI's full LKP). E.g. RaHFo 52%, KAW 50%. The difference vs KI's LKP becomes co-financing on account 40117. Any salary cap in SEK/month is applied to Salary rows 1–8; doctoral salaries are assumed to be below the cap.</t>
        </r>
      </text>
    </comment>
    <comment ref="H13" authorId="0" shapeId="0" xr:uid="{00000000-0006-0000-0C00-000004000000}">
      <text>
        <r>
          <rPr>
            <sz val="11"/>
            <color theme="1"/>
            <rFont val="Calibri"/>
            <family val="2"/>
            <charset val="1"/>
          </rPr>
          <t>No = the funder does not reimburse premises costs (the Premises costs row in B.2) — the whole amount becomes co-financing on account 50117 (e.g. KAW).</t>
        </r>
      </text>
    </comment>
    <comment ref="N16" authorId="1" shapeId="0" xr:uid="{00000000-0006-0000-0C00-000005000000}">
      <text>
        <r>
          <rPr>
            <sz val="11"/>
            <color theme="1"/>
            <rFont val="Calibri"/>
            <family val="2"/>
            <charset val="1"/>
          </rPr>
          <t>Optional. Enter the involvement in per cent for each project year when it varies, for example 15 % in year 1 and 20 % in year 2. An empty cell means the value in column D applies for that year. Enter 0 % for a year in which the person does not take part. The Person-mths column shows the result for the whole period.</t>
        </r>
      </text>
    </comment>
    <comment ref="U16" authorId="1" shapeId="0" xr:uid="{00000000-0006-0000-0C00-000006000000}">
      <text>
        <r>
          <rPr>
            <sz val="11"/>
            <color theme="1"/>
            <rFont val="Calibri"/>
            <family val="2"/>
            <charset val="1"/>
          </rPr>
          <t>Optional. Enter the number of months for each project year when it varies, for example 6 months in the starting year. An empty cell means the value in column E applies (12 if E is empty).</t>
        </r>
      </text>
    </comment>
    <comment ref="AB17" authorId="1" shapeId="0" xr:uid="{00000000-0006-0000-0C00-000007000000}">
      <text>
        <r>
          <rPr>
            <sz val="11"/>
            <color theme="1"/>
            <rFont val="Calibri"/>
            <family val="2"/>
            <charset val="1"/>
          </rPr>
          <t>Person-mths = the sum of FTE × months for each year within the project period. Avg. FTE = person-months divided by 12 × number of years, that is the average share of a full-time position across the whole project period.</t>
        </r>
      </text>
    </comment>
    <comment ref="B19" authorId="1" shapeId="0" xr:uid="{00000000-0006-0000-0C00-000008000000}">
      <text>
        <r>
          <rPr>
            <sz val="11"/>
            <color theme="1"/>
            <rFont val="Calibri"/>
            <family val="2"/>
            <charset val="1"/>
          </rPr>
          <t>One row per person/role. Enter monthly salary (full-time), involvement in the project (%) and months per year (prefilled 12; enter e.g. 5 if the person only works part of the year). Salary is indexed from year 2. Full salary is always budgeted — any funder salary/LKP cap only affects the AMOUNT APPLIED FOR and the co-financing. If the involvement or the number of months varies between years, fill in the grids to the right of the row (from column N) for those years.</t>
        </r>
      </text>
    </comment>
    <comment ref="B28" authorId="1" shapeId="0" xr:uid="{00000000-0006-0000-0C00-000009000000}">
      <text>
        <r>
          <rPr>
            <sz val="11"/>
            <color theme="1"/>
            <rFont val="Calibri"/>
            <family val="2"/>
            <charset val="1"/>
          </rPr>
          <t>Employed doctoral student. Choose a category from the list (without/with a medical or dental degree, or licensed). The monthly salary is fetched automatically from the doctoral salary ladder in Settings; project year = doctoral year and the salary steps up automatically. If the involvement or the number of months varies between years, fill in the grids to the right of the row (from column N) for those years.</t>
        </r>
      </text>
    </comment>
    <comment ref="C56" authorId="0" shapeId="0" xr:uid="{00000000-0006-0000-0C00-00000A000000}">
      <text>
        <r>
          <rPr>
            <sz val="11"/>
            <color theme="1"/>
            <rFont val="Calibri"/>
            <family val="2"/>
            <charset val="1"/>
          </rPr>
          <t>Choose how the cost of non-KI staff is booked, depending on what the funder allows:
• Consultancy (purchased service): PART of the INDI base.
• Transfer (grant passed on, 77xx): NOT part of the INDI base.</t>
        </r>
      </text>
    </comment>
    <comment ref="B57" authorId="1" shapeId="0" xr:uid="{00000000-0006-0000-0C00-00000B000000}">
      <text>
        <r>
          <rPr>
            <sz val="11"/>
            <color theme="1"/>
            <rFont val="Calibri"/>
            <family val="2"/>
            <charset val="1"/>
          </rPr>
          <t>Staff not employed by KI, e.g. at the Public Dental Service or Region Stockholm. Enter monthly salary, involvement and months. Region LKP (from Settings) is added automatically. If the involvement or the number of months varies between years, fill in the grids to the right of the row (from column N) for those years.</t>
        </r>
      </text>
    </comment>
    <comment ref="D71" authorId="0" shapeId="0" xr:uid="{00000000-0006-0000-0C00-00000C000000}">
      <text>
        <r>
          <rPr>
            <sz val="11"/>
            <color theme="1"/>
            <rFont val="Calibri"/>
            <family val="2"/>
            <charset val="1"/>
          </rPr>
          <t>Share of the salary sum (Salary rows 1–8) below the funder's salary cap. 100% when there is no cap. Calculated on monthly salary × months × involvement.</t>
        </r>
      </text>
    </comment>
    <comment ref="B78" authorId="0" shapeId="0" xr:uid="{00000000-0006-0000-0C00-00000D000000}">
      <text>
        <r>
          <rPr>
            <sz val="11"/>
            <color theme="1"/>
            <rFont val="Calibri"/>
            <family val="2"/>
            <charset val="1"/>
          </rPr>
          <t>Account 40117 Co-financing staff: LKP above the funder's LKP cap plus salary above any salary cap.</t>
        </r>
      </text>
    </comment>
    <comment ref="B79" authorId="0" shapeId="0" xr:uid="{00000000-0006-0000-0C00-00000E000000}">
      <text>
        <r>
          <rPr>
            <sz val="11"/>
            <color theme="1"/>
            <rFont val="Calibri"/>
            <family val="2"/>
            <charset val="1"/>
          </rPr>
          <t>Account 50117 Co-financing premises: premises costs when the funder does not reimburse them.</t>
        </r>
      </text>
    </comment>
    <comment ref="B80" authorId="0" shapeId="0" xr:uid="{00000000-0006-0000-0C00-00000F000000}">
      <text>
        <r>
          <rPr>
            <sz val="11"/>
            <color theme="1"/>
            <rFont val="Calibri"/>
            <family val="2"/>
            <charset val="1"/>
          </rPr>
          <t>Account 49917 Co-financing INDI: KI's INDI cost minus the OH reimbursement the funder pays.</t>
        </r>
      </text>
    </comment>
    <comment ref="B85" authorId="0" shapeId="0" xr:uid="{00000000-0006-0000-0C00-000010000000}">
      <text>
        <r>
          <rPr>
            <sz val="11"/>
            <color theme="1"/>
            <rFont val="Calibri"/>
            <family val="2"/>
            <charset val="1"/>
          </rPr>
          <t>Enter the funder's awarded or applied ceiling per year (for funders with fixed amounts, e.g. SOF, ADSS, the Swedish Dental Society, RaHFo, Eklund). Leave blank otherwise. The row Left to allocate shows the margin vs the amount applied for.</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Unknown Author</author>
    <author>KI Dentmed</author>
  </authors>
  <commentList>
    <comment ref="C7" authorId="0" shapeId="0" xr:uid="{00000000-0006-0000-0D00-000001000000}">
      <text>
        <r>
          <rPr>
            <sz val="11"/>
            <color theme="1"/>
            <rFont val="Calibri"/>
            <family val="2"/>
            <charset val="1"/>
          </rPr>
          <t>The department drives the tab's INDI rate (table in Settings section 2).</t>
        </r>
      </text>
    </comment>
    <comment ref="H12" authorId="0" shapeId="0" xr:uid="{00000000-0006-0000-0D00-000002000000}">
      <text>
        <r>
          <rPr>
            <sz val="11"/>
            <color theme="1"/>
            <rFont val="Calibri"/>
            <family val="2"/>
            <charset val="1"/>
          </rPr>
          <t>The funder's highest reimbursed monthly salary (0 = no cap). The cap does NOT lower the budgeted cost — it only reduces the salary sum included in the AMOUNT APPLIED FOR; the rest becomes co-financing (40117).</t>
        </r>
      </text>
    </comment>
    <comment ref="C13" authorId="0" shapeId="0" xr:uid="{00000000-0006-0000-0D00-000003000000}">
      <text>
        <r>
          <rPr>
            <sz val="11"/>
            <color theme="1"/>
            <rFont val="Calibri"/>
            <family val="2"/>
            <charset val="1"/>
          </rPr>
          <t>Highest LKP rate the funder reimburses (fetched from the rules table; 0 in the table = KI's full LKP). E.g. RaHFo 52%, KAW 50%. The difference vs KI's LKP becomes co-financing on account 40117. Any salary cap in SEK/month is applied to Salary rows 1–8; doctoral salaries are assumed to be below the cap.</t>
        </r>
      </text>
    </comment>
    <comment ref="H13" authorId="0" shapeId="0" xr:uid="{00000000-0006-0000-0D00-000004000000}">
      <text>
        <r>
          <rPr>
            <sz val="11"/>
            <color theme="1"/>
            <rFont val="Calibri"/>
            <family val="2"/>
            <charset val="1"/>
          </rPr>
          <t>No = the funder does not reimburse premises costs (the Premises costs row in B.2) — the whole amount becomes co-financing on account 50117 (e.g. KAW).</t>
        </r>
      </text>
    </comment>
    <comment ref="N16" authorId="1" shapeId="0" xr:uid="{00000000-0006-0000-0D00-000005000000}">
      <text>
        <r>
          <rPr>
            <sz val="11"/>
            <color theme="1"/>
            <rFont val="Calibri"/>
            <family val="2"/>
            <charset val="1"/>
          </rPr>
          <t>Optional. Enter the involvement in per cent for each project year when it varies, for example 15 % in year 1 and 20 % in year 2. An empty cell means the value in column D applies for that year. Enter 0 % for a year in which the person does not take part. The Person-mths column shows the result for the whole period.</t>
        </r>
      </text>
    </comment>
    <comment ref="U16" authorId="1" shapeId="0" xr:uid="{00000000-0006-0000-0D00-000006000000}">
      <text>
        <r>
          <rPr>
            <sz val="11"/>
            <color theme="1"/>
            <rFont val="Calibri"/>
            <family val="2"/>
            <charset val="1"/>
          </rPr>
          <t>Optional. Enter the number of months for each project year when it varies, for example 6 months in the starting year. An empty cell means the value in column E applies (12 if E is empty).</t>
        </r>
      </text>
    </comment>
    <comment ref="AB17" authorId="1" shapeId="0" xr:uid="{00000000-0006-0000-0D00-000007000000}">
      <text>
        <r>
          <rPr>
            <sz val="11"/>
            <color theme="1"/>
            <rFont val="Calibri"/>
            <family val="2"/>
            <charset val="1"/>
          </rPr>
          <t>Person-mths = the sum of FTE × months for each year within the project period. Avg. FTE = person-months divided by 12 × number of years, that is the average share of a full-time position across the whole project period.</t>
        </r>
      </text>
    </comment>
    <comment ref="B19" authorId="1" shapeId="0" xr:uid="{00000000-0006-0000-0D00-000008000000}">
      <text>
        <r>
          <rPr>
            <sz val="11"/>
            <color theme="1"/>
            <rFont val="Calibri"/>
            <family val="2"/>
            <charset val="1"/>
          </rPr>
          <t>One row per person/role. Enter monthly salary (full-time), involvement in the project (%) and months per year (prefilled 12; enter e.g. 5 if the person only works part of the year). Salary is indexed from year 2. Full salary is always budgeted — any funder salary/LKP cap only affects the AMOUNT APPLIED FOR and the co-financing. If the involvement or the number of months varies between years, fill in the grids to the right of the row (from column N) for those years.</t>
        </r>
      </text>
    </comment>
    <comment ref="B28" authorId="1" shapeId="0" xr:uid="{00000000-0006-0000-0D00-000009000000}">
      <text>
        <r>
          <rPr>
            <sz val="11"/>
            <color theme="1"/>
            <rFont val="Calibri"/>
            <family val="2"/>
            <charset val="1"/>
          </rPr>
          <t>Employed doctoral student. Choose a category from the list (without/with a medical or dental degree, or licensed). The monthly salary is fetched automatically from the doctoral salary ladder in Settings; project year = doctoral year and the salary steps up automatically. If the involvement or the number of months varies between years, fill in the grids to the right of the row (from column N) for those years.</t>
        </r>
      </text>
    </comment>
    <comment ref="C56" authorId="0" shapeId="0" xr:uid="{00000000-0006-0000-0D00-00000A000000}">
      <text>
        <r>
          <rPr>
            <sz val="11"/>
            <color theme="1"/>
            <rFont val="Calibri"/>
            <family val="2"/>
            <charset val="1"/>
          </rPr>
          <t>Choose how the cost of non-KI staff is booked, depending on what the funder allows:
• Consultancy (purchased service): PART of the INDI base.
• Transfer (grant passed on, 77xx): NOT part of the INDI base.</t>
        </r>
      </text>
    </comment>
    <comment ref="B57" authorId="1" shapeId="0" xr:uid="{00000000-0006-0000-0D00-00000B000000}">
      <text>
        <r>
          <rPr>
            <sz val="11"/>
            <color theme="1"/>
            <rFont val="Calibri"/>
            <family val="2"/>
            <charset val="1"/>
          </rPr>
          <t>Staff not employed by KI, e.g. at the Public Dental Service or Region Stockholm. Enter monthly salary, involvement and months. Region LKP (from Settings) is added automatically. If the involvement or the number of months varies between years, fill in the grids to the right of the row (from column N) for those years.</t>
        </r>
      </text>
    </comment>
    <comment ref="D71" authorId="0" shapeId="0" xr:uid="{00000000-0006-0000-0D00-00000C000000}">
      <text>
        <r>
          <rPr>
            <sz val="11"/>
            <color theme="1"/>
            <rFont val="Calibri"/>
            <family val="2"/>
            <charset val="1"/>
          </rPr>
          <t>Share of the salary sum (Salary rows 1–8) below the funder's salary cap. 100% when there is no cap. Calculated on monthly salary × months × involvement.</t>
        </r>
      </text>
    </comment>
    <comment ref="B78" authorId="0" shapeId="0" xr:uid="{00000000-0006-0000-0D00-00000D000000}">
      <text>
        <r>
          <rPr>
            <sz val="11"/>
            <color theme="1"/>
            <rFont val="Calibri"/>
            <family val="2"/>
            <charset val="1"/>
          </rPr>
          <t>Account 40117 Co-financing staff: LKP above the funder's LKP cap plus salary above any salary cap.</t>
        </r>
      </text>
    </comment>
    <comment ref="B79" authorId="0" shapeId="0" xr:uid="{00000000-0006-0000-0D00-00000E000000}">
      <text>
        <r>
          <rPr>
            <sz val="11"/>
            <color theme="1"/>
            <rFont val="Calibri"/>
            <family val="2"/>
            <charset val="1"/>
          </rPr>
          <t>Account 50117 Co-financing premises: premises costs when the funder does not reimburse them.</t>
        </r>
      </text>
    </comment>
    <comment ref="B80" authorId="0" shapeId="0" xr:uid="{00000000-0006-0000-0D00-00000F000000}">
      <text>
        <r>
          <rPr>
            <sz val="11"/>
            <color theme="1"/>
            <rFont val="Calibri"/>
            <family val="2"/>
            <charset val="1"/>
          </rPr>
          <t>Account 49917 Co-financing INDI: KI's INDI cost minus the OH reimbursement the funder pays.</t>
        </r>
      </text>
    </comment>
    <comment ref="B85" authorId="0" shapeId="0" xr:uid="{00000000-0006-0000-0D00-000010000000}">
      <text>
        <r>
          <rPr>
            <sz val="11"/>
            <color theme="1"/>
            <rFont val="Calibri"/>
            <family val="2"/>
            <charset val="1"/>
          </rPr>
          <t>Enter the funder's awarded or applied ceiling per year (for funders with fixed amounts, e.g. SOF, ADSS, the Swedish Dental Society, RaHFo, Eklund). Leave blank otherwise. The row Left to allocate shows the margin vs the amount applied for.</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Unknown Author</author>
    <author>KI Dentmed</author>
  </authors>
  <commentList>
    <comment ref="C7" authorId="0" shapeId="0" xr:uid="{00000000-0006-0000-0E00-000001000000}">
      <text>
        <r>
          <rPr>
            <sz val="11"/>
            <color theme="1"/>
            <rFont val="Calibri"/>
            <family val="2"/>
            <charset val="1"/>
          </rPr>
          <t>The department drives the tab's INDI rate (table in Settings section 2).</t>
        </r>
      </text>
    </comment>
    <comment ref="H12" authorId="0" shapeId="0" xr:uid="{00000000-0006-0000-0E00-000002000000}">
      <text>
        <r>
          <rPr>
            <sz val="11"/>
            <color theme="1"/>
            <rFont val="Calibri"/>
            <family val="2"/>
            <charset val="1"/>
          </rPr>
          <t>The funder's highest reimbursed monthly salary (0 = no cap). The cap does NOT lower the budgeted cost — it only reduces the salary sum included in the AMOUNT APPLIED FOR; the rest becomes co-financing (40117).</t>
        </r>
      </text>
    </comment>
    <comment ref="C13" authorId="0" shapeId="0" xr:uid="{00000000-0006-0000-0E00-000003000000}">
      <text>
        <r>
          <rPr>
            <sz val="11"/>
            <color theme="1"/>
            <rFont val="Calibri"/>
            <family val="2"/>
            <charset val="1"/>
          </rPr>
          <t>Highest LKP rate the funder reimburses (fetched from the rules table; 0 in the table = KI's full LKP). E.g. RaHFo 52%, KAW 50%. The difference vs KI's LKP becomes co-financing on account 40117. Any salary cap in SEK/month is applied to Salary rows 1–8; doctoral salaries are assumed to be below the cap.</t>
        </r>
      </text>
    </comment>
    <comment ref="H13" authorId="0" shapeId="0" xr:uid="{00000000-0006-0000-0E00-000004000000}">
      <text>
        <r>
          <rPr>
            <sz val="11"/>
            <color theme="1"/>
            <rFont val="Calibri"/>
            <family val="2"/>
            <charset val="1"/>
          </rPr>
          <t>No = the funder does not reimburse premises costs (the Premises costs row in B.2) — the whole amount becomes co-financing on account 50117 (e.g. KAW).</t>
        </r>
      </text>
    </comment>
    <comment ref="N16" authorId="1" shapeId="0" xr:uid="{00000000-0006-0000-0E00-000005000000}">
      <text>
        <r>
          <rPr>
            <sz val="11"/>
            <color theme="1"/>
            <rFont val="Calibri"/>
            <family val="2"/>
            <charset val="1"/>
          </rPr>
          <t>Optional. Enter the involvement in per cent for each project year when it varies, for example 15 % in year 1 and 20 % in year 2. An empty cell means the value in column D applies for that year. Enter 0 % for a year in which the person does not take part. The Person-mths column shows the result for the whole period.</t>
        </r>
      </text>
    </comment>
    <comment ref="U16" authorId="1" shapeId="0" xr:uid="{00000000-0006-0000-0E00-000006000000}">
      <text>
        <r>
          <rPr>
            <sz val="11"/>
            <color theme="1"/>
            <rFont val="Calibri"/>
            <family val="2"/>
            <charset val="1"/>
          </rPr>
          <t>Optional. Enter the number of months for each project year when it varies, for example 6 months in the starting year. An empty cell means the value in column E applies (12 if E is empty).</t>
        </r>
      </text>
    </comment>
    <comment ref="AB17" authorId="1" shapeId="0" xr:uid="{00000000-0006-0000-0E00-000007000000}">
      <text>
        <r>
          <rPr>
            <sz val="11"/>
            <color theme="1"/>
            <rFont val="Calibri"/>
            <family val="2"/>
            <charset val="1"/>
          </rPr>
          <t>Person-mths = the sum of FTE × months for each year within the project period. Avg. FTE = person-months divided by 12 × number of years, that is the average share of a full-time position across the whole project period.</t>
        </r>
      </text>
    </comment>
    <comment ref="B19" authorId="1" shapeId="0" xr:uid="{00000000-0006-0000-0E00-000008000000}">
      <text>
        <r>
          <rPr>
            <sz val="11"/>
            <color theme="1"/>
            <rFont val="Calibri"/>
            <family val="2"/>
            <charset val="1"/>
          </rPr>
          <t>One row per person/role. Enter monthly salary (full-time), involvement in the project (%) and months per year (prefilled 12; enter e.g. 5 if the person only works part of the year). Salary is indexed from year 2. Full salary is always budgeted — any funder salary/LKP cap only affects the AMOUNT APPLIED FOR and the co-financing. If the involvement or the number of months varies between years, fill in the grids to the right of the row (from column N) for those years.</t>
        </r>
      </text>
    </comment>
    <comment ref="B28" authorId="1" shapeId="0" xr:uid="{00000000-0006-0000-0E00-000009000000}">
      <text>
        <r>
          <rPr>
            <sz val="11"/>
            <color theme="1"/>
            <rFont val="Calibri"/>
            <family val="2"/>
            <charset val="1"/>
          </rPr>
          <t>Employed doctoral student. Choose a category from the list (without/with a medical or dental degree, or licensed). The monthly salary is fetched automatically from the doctoral salary ladder in Settings; project year = doctoral year and the salary steps up automatically. If the involvement or the number of months varies between years, fill in the grids to the right of the row (from column N) for those years.</t>
        </r>
      </text>
    </comment>
    <comment ref="C56" authorId="0" shapeId="0" xr:uid="{00000000-0006-0000-0E00-00000A000000}">
      <text>
        <r>
          <rPr>
            <sz val="11"/>
            <color theme="1"/>
            <rFont val="Calibri"/>
            <family val="2"/>
            <charset val="1"/>
          </rPr>
          <t>Choose how the cost of non-KI staff is booked, depending on what the funder allows:
• Consultancy (purchased service): PART of the INDI base.
• Transfer (grant passed on, 77xx): NOT part of the INDI base.</t>
        </r>
      </text>
    </comment>
    <comment ref="B57" authorId="1" shapeId="0" xr:uid="{00000000-0006-0000-0E00-00000B000000}">
      <text>
        <r>
          <rPr>
            <sz val="11"/>
            <color theme="1"/>
            <rFont val="Calibri"/>
            <family val="2"/>
            <charset val="1"/>
          </rPr>
          <t>Staff not employed by KI, e.g. at the Public Dental Service or Region Stockholm. Enter monthly salary, involvement and months. Region LKP (from Settings) is added automatically. If the involvement or the number of months varies between years, fill in the grids to the right of the row (from column N) for those years.</t>
        </r>
      </text>
    </comment>
    <comment ref="D71" authorId="0" shapeId="0" xr:uid="{00000000-0006-0000-0E00-00000C000000}">
      <text>
        <r>
          <rPr>
            <sz val="11"/>
            <color theme="1"/>
            <rFont val="Calibri"/>
            <family val="2"/>
            <charset val="1"/>
          </rPr>
          <t>Share of the salary sum (Salary rows 1–8) below the funder's salary cap. 100% when there is no cap. Calculated on monthly salary × months × involvement.</t>
        </r>
      </text>
    </comment>
    <comment ref="B78" authorId="0" shapeId="0" xr:uid="{00000000-0006-0000-0E00-00000D000000}">
      <text>
        <r>
          <rPr>
            <sz val="11"/>
            <color theme="1"/>
            <rFont val="Calibri"/>
            <family val="2"/>
            <charset val="1"/>
          </rPr>
          <t>Account 40117 Co-financing staff: LKP above the funder's LKP cap plus salary above any salary cap.</t>
        </r>
      </text>
    </comment>
    <comment ref="B79" authorId="0" shapeId="0" xr:uid="{00000000-0006-0000-0E00-00000E000000}">
      <text>
        <r>
          <rPr>
            <sz val="11"/>
            <color theme="1"/>
            <rFont val="Calibri"/>
            <family val="2"/>
            <charset val="1"/>
          </rPr>
          <t>Account 50117 Co-financing premises: premises costs when the funder does not reimburse them.</t>
        </r>
      </text>
    </comment>
    <comment ref="B80" authorId="0" shapeId="0" xr:uid="{00000000-0006-0000-0E00-00000F000000}">
      <text>
        <r>
          <rPr>
            <sz val="11"/>
            <color theme="1"/>
            <rFont val="Calibri"/>
            <family val="2"/>
            <charset val="1"/>
          </rPr>
          <t>Account 49917 Co-financing INDI: KI's INDI cost minus the OH reimbursement the funder pays.</t>
        </r>
      </text>
    </comment>
    <comment ref="B85" authorId="0" shapeId="0" xr:uid="{00000000-0006-0000-0E00-000010000000}">
      <text>
        <r>
          <rPr>
            <sz val="11"/>
            <color theme="1"/>
            <rFont val="Calibri"/>
            <family val="2"/>
            <charset val="1"/>
          </rPr>
          <t>Enter the funder's awarded or applied ceiling per year (for funders with fixed amounts, e.g. SOF, ADSS, the Swedish Dental Society, RaHFo, Eklund). Leave blank otherwise. The row Left to allocate shows the margin vs the amount applied for.</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Unknown Author</author>
    <author>KI Dentmed</author>
  </authors>
  <commentList>
    <comment ref="C7" authorId="0" shapeId="0" xr:uid="{00000000-0006-0000-0F00-000001000000}">
      <text>
        <r>
          <rPr>
            <sz val="11"/>
            <color theme="1"/>
            <rFont val="Calibri"/>
            <family val="2"/>
            <charset val="1"/>
          </rPr>
          <t>The department drives the tab's INDI rate (table in Settings section 2).</t>
        </r>
      </text>
    </comment>
    <comment ref="H12" authorId="0" shapeId="0" xr:uid="{00000000-0006-0000-0F00-000002000000}">
      <text>
        <r>
          <rPr>
            <sz val="11"/>
            <color theme="1"/>
            <rFont val="Calibri"/>
            <family val="2"/>
            <charset val="1"/>
          </rPr>
          <t>The funder's highest reimbursed monthly salary (0 = no cap). The cap does NOT lower the budgeted cost — it only reduces the salary sum included in the AMOUNT APPLIED FOR; the rest becomes co-financing (40117).</t>
        </r>
      </text>
    </comment>
    <comment ref="C13" authorId="0" shapeId="0" xr:uid="{00000000-0006-0000-0F00-000003000000}">
      <text>
        <r>
          <rPr>
            <sz val="11"/>
            <color theme="1"/>
            <rFont val="Calibri"/>
            <family val="2"/>
            <charset val="1"/>
          </rPr>
          <t>Highest LKP rate the funder reimburses (fetched from the rules table; 0 in the table = KI's full LKP). E.g. RaHFo 52%, KAW 50%. The difference vs KI's LKP becomes co-financing on account 40117. Any salary cap in SEK/month is applied to Salary rows 1–8; doctoral salaries are assumed to be below the cap.</t>
        </r>
      </text>
    </comment>
    <comment ref="H13" authorId="0" shapeId="0" xr:uid="{00000000-0006-0000-0F00-000004000000}">
      <text>
        <r>
          <rPr>
            <sz val="11"/>
            <color theme="1"/>
            <rFont val="Calibri"/>
            <family val="2"/>
            <charset val="1"/>
          </rPr>
          <t>No = the funder does not reimburse premises costs (the Premises costs row in B.2) — the whole amount becomes co-financing on account 50117 (e.g. KAW).</t>
        </r>
      </text>
    </comment>
    <comment ref="N16" authorId="1" shapeId="0" xr:uid="{00000000-0006-0000-0F00-000005000000}">
      <text>
        <r>
          <rPr>
            <sz val="11"/>
            <color theme="1"/>
            <rFont val="Calibri"/>
            <family val="2"/>
            <charset val="1"/>
          </rPr>
          <t>Optional. Enter the involvement in per cent for each project year when it varies, for example 15 % in year 1 and 20 % in year 2. An empty cell means the value in column D applies for that year. Enter 0 % for a year in which the person does not take part. The Person-mths column shows the result for the whole period.</t>
        </r>
      </text>
    </comment>
    <comment ref="U16" authorId="1" shapeId="0" xr:uid="{00000000-0006-0000-0F00-000006000000}">
      <text>
        <r>
          <rPr>
            <sz val="11"/>
            <color theme="1"/>
            <rFont val="Calibri"/>
            <family val="2"/>
            <charset val="1"/>
          </rPr>
          <t>Optional. Enter the number of months for each project year when it varies, for example 6 months in the starting year. An empty cell means the value in column E applies (12 if E is empty).</t>
        </r>
      </text>
    </comment>
    <comment ref="AB17" authorId="1" shapeId="0" xr:uid="{00000000-0006-0000-0F00-000007000000}">
      <text>
        <r>
          <rPr>
            <sz val="11"/>
            <color theme="1"/>
            <rFont val="Calibri"/>
            <family val="2"/>
            <charset val="1"/>
          </rPr>
          <t>Person-mths = the sum of FTE × months for each year within the project period. Avg. FTE = person-months divided by 12 × number of years, that is the average share of a full-time position across the whole project period.</t>
        </r>
      </text>
    </comment>
    <comment ref="B19" authorId="1" shapeId="0" xr:uid="{00000000-0006-0000-0F00-000008000000}">
      <text>
        <r>
          <rPr>
            <sz val="11"/>
            <color theme="1"/>
            <rFont val="Calibri"/>
            <family val="2"/>
            <charset val="1"/>
          </rPr>
          <t>One row per person/role. Enter monthly salary (full-time), involvement in the project (%) and months per year (prefilled 12; enter e.g. 5 if the person only works part of the year). Salary is indexed from year 2. Full salary is always budgeted — any funder salary/LKP cap only affects the AMOUNT APPLIED FOR and the co-financing. If the involvement or the number of months varies between years, fill in the grids to the right of the row (from column N) for those years.</t>
        </r>
      </text>
    </comment>
    <comment ref="B28" authorId="1" shapeId="0" xr:uid="{00000000-0006-0000-0F00-000009000000}">
      <text>
        <r>
          <rPr>
            <sz val="11"/>
            <color theme="1"/>
            <rFont val="Calibri"/>
            <family val="2"/>
            <charset val="1"/>
          </rPr>
          <t>Employed doctoral student. Choose a category from the list (without/with a medical or dental degree, or licensed). The monthly salary is fetched automatically from the doctoral salary ladder in Settings; project year = doctoral year and the salary steps up automatically. If the involvement or the number of months varies between years, fill in the grids to the right of the row (from column N) for those years.</t>
        </r>
      </text>
    </comment>
    <comment ref="C56" authorId="0" shapeId="0" xr:uid="{00000000-0006-0000-0F00-00000A000000}">
      <text>
        <r>
          <rPr>
            <sz val="11"/>
            <color theme="1"/>
            <rFont val="Calibri"/>
            <family val="2"/>
            <charset val="1"/>
          </rPr>
          <t>Choose how the cost of non-KI staff is booked, depending on what the funder allows:
• Consultancy (purchased service): PART of the INDI base.
• Transfer (grant passed on, 77xx): NOT part of the INDI base.</t>
        </r>
      </text>
    </comment>
    <comment ref="B57" authorId="1" shapeId="0" xr:uid="{00000000-0006-0000-0F00-00000B000000}">
      <text>
        <r>
          <rPr>
            <sz val="11"/>
            <color theme="1"/>
            <rFont val="Calibri"/>
            <family val="2"/>
            <charset val="1"/>
          </rPr>
          <t>Staff not employed by KI, e.g. at the Public Dental Service or Region Stockholm. Enter monthly salary, involvement and months. Region LKP (from Settings) is added automatically. If the involvement or the number of months varies between years, fill in the grids to the right of the row (from column N) for those years.</t>
        </r>
      </text>
    </comment>
    <comment ref="D71" authorId="0" shapeId="0" xr:uid="{00000000-0006-0000-0F00-00000C000000}">
      <text>
        <r>
          <rPr>
            <sz val="11"/>
            <color theme="1"/>
            <rFont val="Calibri"/>
            <family val="2"/>
            <charset val="1"/>
          </rPr>
          <t>Share of the salary sum (Salary rows 1–8) below the funder's salary cap. 100% when there is no cap. Calculated on monthly salary × months × involvement.</t>
        </r>
      </text>
    </comment>
    <comment ref="B78" authorId="0" shapeId="0" xr:uid="{00000000-0006-0000-0F00-00000D000000}">
      <text>
        <r>
          <rPr>
            <sz val="11"/>
            <color theme="1"/>
            <rFont val="Calibri"/>
            <family val="2"/>
            <charset val="1"/>
          </rPr>
          <t>Account 40117 Co-financing staff: LKP above the funder's LKP cap plus salary above any salary cap.</t>
        </r>
      </text>
    </comment>
    <comment ref="B79" authorId="0" shapeId="0" xr:uid="{00000000-0006-0000-0F00-00000E000000}">
      <text>
        <r>
          <rPr>
            <sz val="11"/>
            <color theme="1"/>
            <rFont val="Calibri"/>
            <family val="2"/>
            <charset val="1"/>
          </rPr>
          <t>Account 50117 Co-financing premises: premises costs when the funder does not reimburse them.</t>
        </r>
      </text>
    </comment>
    <comment ref="B80" authorId="0" shapeId="0" xr:uid="{00000000-0006-0000-0F00-00000F000000}">
      <text>
        <r>
          <rPr>
            <sz val="11"/>
            <color theme="1"/>
            <rFont val="Calibri"/>
            <family val="2"/>
            <charset val="1"/>
          </rPr>
          <t>Account 49917 Co-financing INDI: KI's INDI cost minus the OH reimbursement the funder pays.</t>
        </r>
      </text>
    </comment>
    <comment ref="B85" authorId="0" shapeId="0" xr:uid="{00000000-0006-0000-0F00-000010000000}">
      <text>
        <r>
          <rPr>
            <sz val="11"/>
            <color theme="1"/>
            <rFont val="Calibri"/>
            <family val="2"/>
            <charset val="1"/>
          </rPr>
          <t>Enter the funder's awarded or applied ceiling per year (for funders with fixed amounts, e.g. SOF, ADSS, the Swedish Dental Society, RaHFo, Eklund). Leave blank otherwise. The row Left to allocate shows the margin vs the amount applied for.</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Unknown Author</author>
    <author>KI Dentmed</author>
  </authors>
  <commentList>
    <comment ref="C7" authorId="0" shapeId="0" xr:uid="{00000000-0006-0000-1000-000001000000}">
      <text>
        <r>
          <rPr>
            <sz val="11"/>
            <color theme="1"/>
            <rFont val="Calibri"/>
            <family val="2"/>
            <charset val="1"/>
          </rPr>
          <t>The department drives the tab's INDI rate (table in Settings section 2).</t>
        </r>
      </text>
    </comment>
    <comment ref="H9" authorId="0" shapeId="0" xr:uid="{00000000-0006-0000-1000-000002000000}">
      <text>
        <r>
          <rPr>
            <sz val="11"/>
            <color theme="1"/>
            <rFont val="Calibri"/>
            <family val="2"/>
            <charset val="1"/>
          </rPr>
          <t>Rate for the EUR conversion at the bottom of the tab (the application is made in EUR).</t>
        </r>
      </text>
    </comment>
    <comment ref="H12" authorId="0" shapeId="0" xr:uid="{00000000-0006-0000-1000-000003000000}">
      <text>
        <r>
          <rPr>
            <sz val="11"/>
            <color theme="1"/>
            <rFont val="Calibri"/>
            <family val="2"/>
            <charset val="1"/>
          </rPr>
          <t>The funder's highest reimbursed monthly salary (0 = no cap). The cap does NOT lower the budgeted cost — it only reduces the salary sum included in the AMOUNT APPLIED FOR; the rest becomes co-financing (40117).</t>
        </r>
      </text>
    </comment>
    <comment ref="C13" authorId="0" shapeId="0" xr:uid="{00000000-0006-0000-1000-000004000000}">
      <text>
        <r>
          <rPr>
            <sz val="11"/>
            <color theme="1"/>
            <rFont val="Calibri"/>
            <family val="2"/>
            <charset val="1"/>
          </rPr>
          <t>Highest LKP rate the funder reimburses (fetched from the rules table; 0 in the table = KI's full LKP). E.g. RaHFo 52%, KAW 50%. The difference vs KI's LKP becomes co-financing on account 40117. Any salary cap in SEK/month is applied to Salary rows 1–8; doctoral salaries are assumed to be below the cap.</t>
        </r>
      </text>
    </comment>
    <comment ref="H13" authorId="0" shapeId="0" xr:uid="{00000000-0006-0000-1000-000005000000}">
      <text>
        <r>
          <rPr>
            <sz val="11"/>
            <color theme="1"/>
            <rFont val="Calibri"/>
            <family val="2"/>
            <charset val="1"/>
          </rPr>
          <t>No = the funder does not reimburse premises costs (the Premises costs row in B.2) — the whole amount becomes co-financing on account 50117 (e.g. KAW).</t>
        </r>
      </text>
    </comment>
    <comment ref="N16" authorId="1" shapeId="0" xr:uid="{00000000-0006-0000-1000-000006000000}">
      <text>
        <r>
          <rPr>
            <sz val="11"/>
            <color theme="1"/>
            <rFont val="Calibri"/>
            <family val="2"/>
            <charset val="1"/>
          </rPr>
          <t>Optional. Enter the involvement in per cent for each project year when it varies, for example 15 % in year 1 and 20 % in year 2. An empty cell means the value in column D applies for that year. Enter 0 % for a year in which the person does not take part. The Person-mths column shows the result for the whole period.</t>
        </r>
      </text>
    </comment>
    <comment ref="U16" authorId="1" shapeId="0" xr:uid="{00000000-0006-0000-1000-000007000000}">
      <text>
        <r>
          <rPr>
            <sz val="11"/>
            <color theme="1"/>
            <rFont val="Calibri"/>
            <family val="2"/>
            <charset val="1"/>
          </rPr>
          <t>Optional. Enter the number of months for each project year when it varies, for example 6 months in the starting year. An empty cell means the value in column E applies (12 if E is empty).</t>
        </r>
      </text>
    </comment>
    <comment ref="AB17" authorId="1" shapeId="0" xr:uid="{00000000-0006-0000-1000-000008000000}">
      <text>
        <r>
          <rPr>
            <sz val="11"/>
            <color theme="1"/>
            <rFont val="Calibri"/>
            <family val="2"/>
            <charset val="1"/>
          </rPr>
          <t>Person-mths = the sum of FTE × months for each year within the project period. Avg. FTE = person-months divided by 12 × number of years, that is the average share of a full-time position across the whole project period.</t>
        </r>
      </text>
    </comment>
    <comment ref="B19" authorId="1" shapeId="0" xr:uid="{00000000-0006-0000-1000-000009000000}">
      <text>
        <r>
          <rPr>
            <sz val="11"/>
            <color theme="1"/>
            <rFont val="Calibri"/>
            <family val="2"/>
            <charset val="1"/>
          </rPr>
          <t>One row per person/role. Enter monthly salary (full-time), involvement in the project (%) and months per year (prefilled 12; enter e.g. 5 if the person only works part of the year). Salary is indexed from year 2. Full salary is always budgeted — any funder salary/LKP cap only affects the AMOUNT APPLIED FOR and the co-financing. If the involvement or the number of months varies between years, fill in the grids to the right of the row (from column N) for those years.</t>
        </r>
      </text>
    </comment>
    <comment ref="B28" authorId="1" shapeId="0" xr:uid="{00000000-0006-0000-1000-00000A000000}">
      <text>
        <r>
          <rPr>
            <sz val="11"/>
            <color theme="1"/>
            <rFont val="Calibri"/>
            <family val="2"/>
            <charset val="1"/>
          </rPr>
          <t>Employed doctoral student. Choose a category from the list (without/with a medical or dental degree, or licensed). The monthly salary is fetched automatically from the doctoral salary ladder in Settings; project year = doctoral year and the salary steps up automatically. If the involvement or the number of months varies between years, fill in the grids to the right of the row (from column N) for those years.</t>
        </r>
      </text>
    </comment>
    <comment ref="C56" authorId="0" shapeId="0" xr:uid="{00000000-0006-0000-1000-00000B000000}">
      <text>
        <r>
          <rPr>
            <sz val="11"/>
            <color theme="1"/>
            <rFont val="Calibri"/>
            <family val="2"/>
            <charset val="1"/>
          </rPr>
          <t>Choose how the cost of non-KI staff is booked, depending on what the funder allows:
• Consultancy (purchased service): PART of the INDI base.
• Transfer (grant passed on, 77xx): NOT part of the INDI base.</t>
        </r>
      </text>
    </comment>
    <comment ref="B57" authorId="1" shapeId="0" xr:uid="{00000000-0006-0000-1000-00000C000000}">
      <text>
        <r>
          <rPr>
            <sz val="11"/>
            <color theme="1"/>
            <rFont val="Calibri"/>
            <family val="2"/>
            <charset val="1"/>
          </rPr>
          <t>Staff not employed by KI, e.g. at the Public Dental Service or Region Stockholm. Enter monthly salary, involvement and months. Region LKP (from Settings) is added automatically. If the involvement or the number of months varies between years, fill in the grids to the right of the row (from column N) for those years.</t>
        </r>
      </text>
    </comment>
    <comment ref="D71" authorId="0" shapeId="0" xr:uid="{00000000-0006-0000-1000-00000D000000}">
      <text>
        <r>
          <rPr>
            <sz val="11"/>
            <color theme="1"/>
            <rFont val="Calibri"/>
            <family val="2"/>
            <charset val="1"/>
          </rPr>
          <t>Share of the salary sum (Salary rows 1–8) below the funder's salary cap. 100% when there is no cap. Calculated on monthly salary × months × involvement.</t>
        </r>
      </text>
    </comment>
    <comment ref="B78" authorId="0" shapeId="0" xr:uid="{00000000-0006-0000-1000-00000E000000}">
      <text>
        <r>
          <rPr>
            <sz val="11"/>
            <color theme="1"/>
            <rFont val="Calibri"/>
            <family val="2"/>
            <charset val="1"/>
          </rPr>
          <t>Account 40117 Co-financing staff: LKP above the funder's LKP cap plus salary above any salary cap.</t>
        </r>
      </text>
    </comment>
    <comment ref="B79" authorId="0" shapeId="0" xr:uid="{00000000-0006-0000-1000-00000F000000}">
      <text>
        <r>
          <rPr>
            <sz val="11"/>
            <color theme="1"/>
            <rFont val="Calibri"/>
            <family val="2"/>
            <charset val="1"/>
          </rPr>
          <t>Account 50117 Co-financing premises: premises costs when the funder does not reimburse them.</t>
        </r>
      </text>
    </comment>
    <comment ref="B80" authorId="0" shapeId="0" xr:uid="{00000000-0006-0000-1000-000010000000}">
      <text>
        <r>
          <rPr>
            <sz val="11"/>
            <color theme="1"/>
            <rFont val="Calibri"/>
            <family val="2"/>
            <charset val="1"/>
          </rPr>
          <t>Account 49917 Co-financing INDI: KI's INDI cost minus the OH reimbursement the funder pays.</t>
        </r>
      </text>
    </comment>
    <comment ref="B85" authorId="0" shapeId="0" xr:uid="{00000000-0006-0000-1000-000011000000}">
      <text>
        <r>
          <rPr>
            <sz val="11"/>
            <color theme="1"/>
            <rFont val="Calibri"/>
            <family val="2"/>
            <charset val="1"/>
          </rPr>
          <t>Enter the funder's awarded or applied ceiling per year (for funders with fixed amounts, e.g. SOF, ADSS, the Swedish Dental Society, RaHFo, Eklund). Leave blank otherwise. The row Left to allocate shows the margin vs the amount applied for.</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Unknown Author</author>
    <author>KI Dentmed</author>
  </authors>
  <commentList>
    <comment ref="C7" authorId="0" shapeId="0" xr:uid="{00000000-0006-0000-1100-000001000000}">
      <text>
        <r>
          <rPr>
            <sz val="11"/>
            <color theme="1"/>
            <rFont val="Calibri"/>
            <family val="2"/>
            <charset val="1"/>
          </rPr>
          <t>The department drives the tab's INDI rate (table in Settings section 2).</t>
        </r>
      </text>
    </comment>
    <comment ref="C11" authorId="0" shapeId="0" xr:uid="{00000000-0006-0000-1100-000002000000}">
      <text>
        <r>
          <rPr>
            <sz val="11"/>
            <color theme="1"/>
            <rFont val="Calibri"/>
            <family val="2"/>
            <charset val="1"/>
          </rPr>
          <t>Type the funder's name. The name is also shown in the summary on the Start tab.</t>
        </r>
      </text>
    </comment>
    <comment ref="C12" authorId="0" shapeId="0" xr:uid="{00000000-0006-0000-1100-000003000000}">
      <text>
        <r>
          <rPr>
            <sz val="11"/>
            <color theme="1"/>
            <rFont val="Calibri"/>
            <family val="2"/>
            <charset val="1"/>
          </rPr>
          <t>The funder's reimbursement of indirect costs (OH/INDI). 0% = no reimbursement (all of KI's INDI becomes co-financing).</t>
        </r>
      </text>
    </comment>
    <comment ref="H12" authorId="0" shapeId="0" xr:uid="{00000000-0006-0000-1100-000004000000}">
      <text>
        <r>
          <rPr>
            <sz val="11"/>
            <color theme="1"/>
            <rFont val="Calibri"/>
            <family val="2"/>
            <charset val="1"/>
          </rPr>
          <t>The funder's highest reimbursed monthly salary (0 = no cap). The cap does NOT lower the budgeted cost — it only reduces the salary sum included in the AMOUNT APPLIED FOR; the rest becomes co-financing (40117).</t>
        </r>
      </text>
    </comment>
    <comment ref="C13" authorId="0" shapeId="0" xr:uid="{00000000-0006-0000-1100-000005000000}">
      <text>
        <r>
          <rPr>
            <sz val="11"/>
            <color theme="1"/>
            <rFont val="Calibri"/>
            <family val="2"/>
            <charset val="1"/>
          </rPr>
          <t>Highest LKP rate the funder reimburses (fetched from the rules table; 0 in the table = KI's full LKP). E.g. RaHFo 52%, KAW 50%. The difference vs KI's LKP becomes co-financing on account 40117. Any salary cap in SEK/month is applied to Salary rows 1–8; doctoral salaries are assumed to be below the cap.</t>
        </r>
      </text>
    </comment>
    <comment ref="H13" authorId="0" shapeId="0" xr:uid="{00000000-0006-0000-1100-000006000000}">
      <text>
        <r>
          <rPr>
            <sz val="11"/>
            <color theme="1"/>
            <rFont val="Calibri"/>
            <family val="2"/>
            <charset val="1"/>
          </rPr>
          <t>No = the funder does not reimburse premises costs (the Premises costs row in B.2) — the whole amount becomes co-financing on account 50117 (e.g. KAW).</t>
        </r>
      </text>
    </comment>
    <comment ref="N16" authorId="1" shapeId="0" xr:uid="{00000000-0006-0000-1100-000007000000}">
      <text>
        <r>
          <rPr>
            <sz val="11"/>
            <color theme="1"/>
            <rFont val="Calibri"/>
            <family val="2"/>
            <charset val="1"/>
          </rPr>
          <t>Optional. Enter the involvement in per cent for each project year when it varies, for example 15 % in year 1 and 20 % in year 2. An empty cell means the value in column D applies for that year. Enter 0 % for a year in which the person does not take part. The Person-mths column shows the result for the whole period.</t>
        </r>
      </text>
    </comment>
    <comment ref="U16" authorId="1" shapeId="0" xr:uid="{00000000-0006-0000-1100-000008000000}">
      <text>
        <r>
          <rPr>
            <sz val="11"/>
            <color theme="1"/>
            <rFont val="Calibri"/>
            <family val="2"/>
            <charset val="1"/>
          </rPr>
          <t>Optional. Enter the number of months for each project year when it varies, for example 6 months in the starting year. An empty cell means the value in column E applies (12 if E is empty).</t>
        </r>
      </text>
    </comment>
    <comment ref="AB17" authorId="1" shapeId="0" xr:uid="{00000000-0006-0000-1100-000009000000}">
      <text>
        <r>
          <rPr>
            <sz val="11"/>
            <color theme="1"/>
            <rFont val="Calibri"/>
            <family val="2"/>
            <charset val="1"/>
          </rPr>
          <t>Person-mths = the sum of FTE × months for each year within the project period. Avg. FTE = person-months divided by 12 × number of years, that is the average share of a full-time position across the whole project period.</t>
        </r>
      </text>
    </comment>
    <comment ref="B19" authorId="1" shapeId="0" xr:uid="{00000000-0006-0000-1100-00000A000000}">
      <text>
        <r>
          <rPr>
            <sz val="11"/>
            <color theme="1"/>
            <rFont val="Calibri"/>
            <family val="2"/>
            <charset val="1"/>
          </rPr>
          <t>One row per person/role. Enter monthly salary (full-time), involvement in the project (%) and months per year (prefilled 12; enter e.g. 5 if the person only works part of the year). Salary is indexed from year 2. Full salary is always budgeted — any funder salary/LKP cap only affects the AMOUNT APPLIED FOR and the co-financing. If the involvement or the number of months varies between years, fill in the grids to the right of the row (from column N) for those years.</t>
        </r>
      </text>
    </comment>
    <comment ref="B28" authorId="1" shapeId="0" xr:uid="{00000000-0006-0000-1100-00000B000000}">
      <text>
        <r>
          <rPr>
            <sz val="11"/>
            <color theme="1"/>
            <rFont val="Calibri"/>
            <family val="2"/>
            <charset val="1"/>
          </rPr>
          <t>Employed doctoral student. Choose a category from the list (without/with a medical or dental degree, or licensed). The monthly salary is fetched automatically from the doctoral salary ladder in Settings; project year = doctoral year and the salary steps up automatically. If the involvement or the number of months varies between years, fill in the grids to the right of the row (from column N) for those years.</t>
        </r>
      </text>
    </comment>
    <comment ref="C56" authorId="0" shapeId="0" xr:uid="{00000000-0006-0000-1100-00000C000000}">
      <text>
        <r>
          <rPr>
            <sz val="11"/>
            <color theme="1"/>
            <rFont val="Calibri"/>
            <family val="2"/>
            <charset val="1"/>
          </rPr>
          <t>Choose how the cost of non-KI staff is booked, depending on what the funder allows:
• Consultancy (purchased service): PART of the INDI base.
• Transfer (grant passed on, 77xx): NOT part of the INDI base.</t>
        </r>
      </text>
    </comment>
    <comment ref="B57" authorId="1" shapeId="0" xr:uid="{00000000-0006-0000-1100-00000D000000}">
      <text>
        <r>
          <rPr>
            <sz val="11"/>
            <color theme="1"/>
            <rFont val="Calibri"/>
            <family val="2"/>
            <charset val="1"/>
          </rPr>
          <t>Staff not employed by KI, e.g. at the Public Dental Service or Region Stockholm. Enter monthly salary, involvement and months. Region LKP (from Settings) is added automatically. If the involvement or the number of months varies between years, fill in the grids to the right of the row (from column N) for those years.</t>
        </r>
      </text>
    </comment>
    <comment ref="D71" authorId="0" shapeId="0" xr:uid="{00000000-0006-0000-1100-00000E000000}">
      <text>
        <r>
          <rPr>
            <sz val="11"/>
            <color theme="1"/>
            <rFont val="Calibri"/>
            <family val="2"/>
            <charset val="1"/>
          </rPr>
          <t>Share of the salary sum (Salary rows 1–8) below the funder's salary cap. 100% when there is no cap. Calculated on monthly salary × months × involvement.</t>
        </r>
      </text>
    </comment>
    <comment ref="B78" authorId="0" shapeId="0" xr:uid="{00000000-0006-0000-1100-00000F000000}">
      <text>
        <r>
          <rPr>
            <sz val="11"/>
            <color theme="1"/>
            <rFont val="Calibri"/>
            <family val="2"/>
            <charset val="1"/>
          </rPr>
          <t>Account 40117 Co-financing staff: LKP above the funder's LKP cap plus salary above any salary cap.</t>
        </r>
      </text>
    </comment>
    <comment ref="B79" authorId="0" shapeId="0" xr:uid="{00000000-0006-0000-1100-000010000000}">
      <text>
        <r>
          <rPr>
            <sz val="11"/>
            <color theme="1"/>
            <rFont val="Calibri"/>
            <family val="2"/>
            <charset val="1"/>
          </rPr>
          <t>Account 50117 Co-financing premises: premises costs when the funder does not reimburse them.</t>
        </r>
      </text>
    </comment>
    <comment ref="B80" authorId="0" shapeId="0" xr:uid="{00000000-0006-0000-1100-000011000000}">
      <text>
        <r>
          <rPr>
            <sz val="11"/>
            <color theme="1"/>
            <rFont val="Calibri"/>
            <family val="2"/>
            <charset val="1"/>
          </rPr>
          <t>Account 49917 Co-financing INDI: KI's INDI cost minus the OH reimbursement the funder pays.</t>
        </r>
      </text>
    </comment>
    <comment ref="B85" authorId="0" shapeId="0" xr:uid="{00000000-0006-0000-1100-000012000000}">
      <text>
        <r>
          <rPr>
            <sz val="11"/>
            <color theme="1"/>
            <rFont val="Calibri"/>
            <family val="2"/>
            <charset val="1"/>
          </rPr>
          <t>Enter the funder's awarded or applied ceiling per year (for funders with fixed amounts, e.g. SOF, ADSS, the Swedish Dental Society, RaHFo, Eklund). Leave blank otherwise. The row Left to allocate shows the margin vs the amount applied for.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C9" authorId="0" shapeId="0" xr:uid="{00000000-0006-0000-0100-000001000000}">
      <text>
        <r>
          <rPr>
            <sz val="11"/>
            <color theme="1"/>
            <rFont val="Calibri"/>
            <family val="2"/>
            <charset val="1"/>
          </rPr>
          <t>Default for new tabs. Each calculation tab can change department in cell C7 — the tab's INDI follows the tab's own choice, not this field.</t>
        </r>
      </text>
    </comment>
    <comment ref="D26" authorId="0" shapeId="0" xr:uid="{00000000-0006-0000-0100-000002000000}">
      <text>
        <r>
          <rPr>
            <sz val="11"/>
            <color theme="1"/>
            <rFont val="Calibri"/>
            <family val="2"/>
            <charset val="1"/>
          </rPr>
          <t>OH rate reimbursed by the funder. For the 'Full cost (SUHF)' model the calculation always uses the tab's departmental INDI — this value is reference only.</t>
        </r>
      </text>
    </comment>
    <comment ref="E26" authorId="0" shapeId="0" xr:uid="{00000000-0006-0000-0100-000003000000}">
      <text>
        <r>
          <rPr>
            <sz val="11"/>
            <color theme="1"/>
            <rFont val="Calibri"/>
            <family val="2"/>
            <charset val="1"/>
          </rPr>
          <t>INDI base = rate × (staff incl. LKP + direct running costs B.1 + any consultancy).
Total direct costs = rate × all direct costs (excl. subcontracting).
Share of grant = OH makes up X% of the entire amount applied for (Cancerfonden, HLF, KAW) — the calculation grosses up: OH = direct × rate/(1−rate).</t>
        </r>
      </text>
    </comment>
    <comment ref="G26" authorId="0" shapeId="0" xr:uid="{00000000-0006-0000-0100-000004000000}">
      <text>
        <r>
          <rPr>
            <sz val="11"/>
            <color theme="1"/>
            <rFont val="Calibri"/>
            <family val="2"/>
            <charset val="1"/>
          </rPr>
          <t>Highest LKP rate the funder reimburses. 0 = full LKP at KI's rate. E.g. RaHFo 52%, KAW 50%. The difference vs KI's LKP (59.86%) becomes co-financing on account 40117.</t>
        </r>
      </text>
    </comment>
    <comment ref="H26" authorId="0" shapeId="0" xr:uid="{00000000-0006-0000-0100-000005000000}">
      <text>
        <r>
          <rPr>
            <sz val="11"/>
            <color theme="1"/>
            <rFont val="Calibri"/>
            <family val="2"/>
            <charset val="1"/>
          </rPr>
          <t>No = the funder does not reimburse premises costs (the row in B.2) — the amount becomes co-financing on account 50117 (e.g. KAW; RaHFo's budget has no premises item).</t>
        </r>
      </text>
    </comment>
    <comment ref="I26" authorId="0" shapeId="0" xr:uid="{00000000-0006-0000-0100-000006000000}">
      <text>
        <r>
          <rPr>
            <sz val="11"/>
            <color theme="1"/>
            <rFont val="Calibri"/>
            <family val="2"/>
            <charset val="1"/>
          </rPr>
          <t>If the funder requires a certain co-financing share (of full cost) — entered as %, checked on the tab.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C5" authorId="0" shapeId="0" xr:uid="{00000000-0006-0000-0200-000001000000}">
      <text>
        <r>
          <rPr>
            <sz val="11"/>
            <color theme="1"/>
            <rFont val="Calibri"/>
            <family val="2"/>
            <charset val="1"/>
          </rPr>
          <t>Choose the calculation tab (funder) that holds the application/award. If you copied a tab under a new name — type the tab's exact name here.</t>
        </r>
      </text>
    </comment>
    <comment ref="C6" authorId="0" shapeId="0" xr:uid="{00000000-0006-0000-0200-000002000000}">
      <text>
        <r>
          <rPr>
            <sz val="11"/>
            <color theme="1"/>
            <rFont val="Calibri"/>
            <family val="2"/>
            <charset val="1"/>
          </rPr>
          <t>The calendar year you are budgeting for in the department's budget model (e.g. 2027). The tab then fetches the right year column from the costing.</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Unknown Author</author>
    <author>KI Dentmed</author>
  </authors>
  <commentList>
    <comment ref="C7" authorId="0" shapeId="0" xr:uid="{00000000-0006-0000-0300-000001000000}">
      <text>
        <r>
          <rPr>
            <sz val="11"/>
            <color theme="1"/>
            <rFont val="Calibri"/>
            <family val="2"/>
            <charset val="1"/>
          </rPr>
          <t>The department drives the tab's INDI rate (table in Settings section 2).</t>
        </r>
      </text>
    </comment>
    <comment ref="H12" authorId="0" shapeId="0" xr:uid="{00000000-0006-0000-0300-000002000000}">
      <text>
        <r>
          <rPr>
            <sz val="11"/>
            <color theme="1"/>
            <rFont val="Calibri"/>
            <family val="2"/>
            <charset val="1"/>
          </rPr>
          <t>The funder's highest reimbursed monthly salary (0 = no cap). The cap does NOT lower the budgeted cost — it only reduces the salary sum included in the AMOUNT APPLIED FOR; the rest becomes co-financing (40117).</t>
        </r>
      </text>
    </comment>
    <comment ref="C13" authorId="0" shapeId="0" xr:uid="{00000000-0006-0000-0300-000003000000}">
      <text>
        <r>
          <rPr>
            <sz val="11"/>
            <color theme="1"/>
            <rFont val="Calibri"/>
            <family val="2"/>
            <charset val="1"/>
          </rPr>
          <t>Highest LKP rate the funder reimburses (fetched from the rules table; 0 in the table = KI's full LKP). E.g. RaHFo 52%, KAW 50%. The difference vs KI's LKP becomes co-financing on account 40117. Any salary cap in SEK/month is applied to Salary rows 1–8; doctoral salaries are assumed to be below the cap.</t>
        </r>
      </text>
    </comment>
    <comment ref="H13" authorId="0" shapeId="0" xr:uid="{00000000-0006-0000-0300-000004000000}">
      <text>
        <r>
          <rPr>
            <sz val="11"/>
            <color theme="1"/>
            <rFont val="Calibri"/>
            <family val="2"/>
            <charset val="1"/>
          </rPr>
          <t>No = the funder does not reimburse premises costs (the Premises costs row in B.2) — the whole amount becomes co-financing on account 50117 (e.g. KAW).</t>
        </r>
      </text>
    </comment>
    <comment ref="N16" authorId="1" shapeId="0" xr:uid="{00000000-0006-0000-0300-000005000000}">
      <text>
        <r>
          <rPr>
            <sz val="11"/>
            <color theme="1"/>
            <rFont val="Calibri"/>
            <family val="2"/>
            <charset val="1"/>
          </rPr>
          <t>Optional. Enter the involvement in per cent for each project year when it varies, for example 15 % in year 1 and 20 % in year 2. An empty cell means the value in column D applies for that year. Enter 0 % for a year in which the person does not take part. The Person-mths column shows the result for the whole period.</t>
        </r>
      </text>
    </comment>
    <comment ref="U16" authorId="1" shapeId="0" xr:uid="{00000000-0006-0000-0300-000006000000}">
      <text>
        <r>
          <rPr>
            <sz val="11"/>
            <color theme="1"/>
            <rFont val="Calibri"/>
            <family val="2"/>
            <charset val="1"/>
          </rPr>
          <t>Optional. Enter the number of months for each project year when it varies, for example 6 months in the starting year. An empty cell means the value in column E applies (12 if E is empty).</t>
        </r>
      </text>
    </comment>
    <comment ref="AB17" authorId="1" shapeId="0" xr:uid="{00000000-0006-0000-0300-000007000000}">
      <text>
        <r>
          <rPr>
            <sz val="11"/>
            <color theme="1"/>
            <rFont val="Calibri"/>
            <family val="2"/>
            <charset val="1"/>
          </rPr>
          <t>Person-mths = the sum of FTE × months for each year within the project period. Avg. FTE = person-months divided by 12 × number of years, that is the average share of a full-time position across the whole project period.</t>
        </r>
      </text>
    </comment>
    <comment ref="B19" authorId="1" shapeId="0" xr:uid="{00000000-0006-0000-0300-000008000000}">
      <text>
        <r>
          <rPr>
            <sz val="11"/>
            <color theme="1"/>
            <rFont val="Calibri"/>
            <family val="2"/>
            <charset val="1"/>
          </rPr>
          <t>One row per person/role. Enter monthly salary (full-time), involvement in the project (%) and months per year (prefilled 12; enter e.g. 5 if the person only works part of the year). Salary is indexed from year 2. Full salary is always budgeted — any funder salary/LKP cap only affects the AMOUNT APPLIED FOR and the co-financing. If the involvement or the number of months varies between years, fill in the grids to the right of the row (from column N) for those years.</t>
        </r>
      </text>
    </comment>
    <comment ref="B28" authorId="1" shapeId="0" xr:uid="{00000000-0006-0000-0300-000009000000}">
      <text>
        <r>
          <rPr>
            <sz val="11"/>
            <color theme="1"/>
            <rFont val="Calibri"/>
            <family val="2"/>
            <charset val="1"/>
          </rPr>
          <t>Employed doctoral student. Choose a category from the list (without/with a medical or dental degree, or licensed). The monthly salary is fetched automatically from the doctoral salary ladder in Settings; project year = doctoral year and the salary steps up automatically. If the involvement or the number of months varies between years, fill in the grids to the right of the row (from column N) for those years.</t>
        </r>
      </text>
    </comment>
    <comment ref="C56" authorId="0" shapeId="0" xr:uid="{00000000-0006-0000-0300-00000A000000}">
      <text>
        <r>
          <rPr>
            <sz val="11"/>
            <color theme="1"/>
            <rFont val="Calibri"/>
            <family val="2"/>
            <charset val="1"/>
          </rPr>
          <t>Choose how the cost of non-KI staff is booked, depending on what the funder allows:
• Consultancy (purchased service): PART of the INDI base.
• Transfer (grant passed on, 77xx): NOT part of the INDI base.</t>
        </r>
      </text>
    </comment>
    <comment ref="B57" authorId="1" shapeId="0" xr:uid="{00000000-0006-0000-0300-00000B000000}">
      <text>
        <r>
          <rPr>
            <sz val="11"/>
            <color theme="1"/>
            <rFont val="Calibri"/>
            <family val="2"/>
            <charset val="1"/>
          </rPr>
          <t>Staff not employed by KI, e.g. at the Public Dental Service or Region Stockholm. Enter monthly salary, involvement and months. Region LKP (from Settings) is added automatically. If the involvement or the number of months varies between years, fill in the grids to the right of the row (from column N) for those years.</t>
        </r>
      </text>
    </comment>
    <comment ref="D71" authorId="0" shapeId="0" xr:uid="{00000000-0006-0000-0300-00000C000000}">
      <text>
        <r>
          <rPr>
            <sz val="11"/>
            <color theme="1"/>
            <rFont val="Calibri"/>
            <family val="2"/>
            <charset val="1"/>
          </rPr>
          <t>Share of the salary sum (Salary rows 1–8) below the funder's salary cap. 100% when there is no cap. Calculated on monthly salary × months × involvement.</t>
        </r>
      </text>
    </comment>
    <comment ref="B78" authorId="0" shapeId="0" xr:uid="{00000000-0006-0000-0300-00000D000000}">
      <text>
        <r>
          <rPr>
            <sz val="11"/>
            <color theme="1"/>
            <rFont val="Calibri"/>
            <family val="2"/>
            <charset val="1"/>
          </rPr>
          <t>Account 40117 Co-financing staff: LKP above the funder's LKP cap plus salary above any salary cap.</t>
        </r>
      </text>
    </comment>
    <comment ref="B79" authorId="0" shapeId="0" xr:uid="{00000000-0006-0000-0300-00000E000000}">
      <text>
        <r>
          <rPr>
            <sz val="11"/>
            <color theme="1"/>
            <rFont val="Calibri"/>
            <family val="2"/>
            <charset val="1"/>
          </rPr>
          <t>Account 50117 Co-financing premises: premises costs when the funder does not reimburse them.</t>
        </r>
      </text>
    </comment>
    <comment ref="B80" authorId="0" shapeId="0" xr:uid="{00000000-0006-0000-0300-00000F000000}">
      <text>
        <r>
          <rPr>
            <sz val="11"/>
            <color theme="1"/>
            <rFont val="Calibri"/>
            <family val="2"/>
            <charset val="1"/>
          </rPr>
          <t>Account 49917 Co-financing INDI: KI's INDI cost minus the OH reimbursement the funder pays.</t>
        </r>
      </text>
    </comment>
    <comment ref="B85" authorId="0" shapeId="0" xr:uid="{00000000-0006-0000-0300-000010000000}">
      <text>
        <r>
          <rPr>
            <sz val="11"/>
            <color theme="1"/>
            <rFont val="Calibri"/>
            <family val="2"/>
            <charset val="1"/>
          </rPr>
          <t>Enter the funder's awarded or applied ceiling per year (for funders with fixed amounts, e.g. SOF, ADSS, the Swedish Dental Society, RaHFo, Eklund). Leave blank otherwise. The row Left to allocate shows the margin vs the amount applied for.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Unknown Author</author>
    <author>KI Dentmed</author>
  </authors>
  <commentList>
    <comment ref="C7" authorId="0" shapeId="0" xr:uid="{00000000-0006-0000-0400-000001000000}">
      <text>
        <r>
          <rPr>
            <sz val="11"/>
            <color theme="1"/>
            <rFont val="Calibri"/>
            <family val="2"/>
            <charset val="1"/>
          </rPr>
          <t>The department drives the tab's INDI rate (table in Settings section 2).</t>
        </r>
      </text>
    </comment>
    <comment ref="H12" authorId="0" shapeId="0" xr:uid="{00000000-0006-0000-0400-000002000000}">
      <text>
        <r>
          <rPr>
            <sz val="11"/>
            <color theme="1"/>
            <rFont val="Calibri"/>
            <family val="2"/>
            <charset val="1"/>
          </rPr>
          <t>The funder's highest reimbursed monthly salary (0 = no cap). The cap does NOT lower the budgeted cost — it only reduces the salary sum included in the AMOUNT APPLIED FOR; the rest becomes co-financing (40117).</t>
        </r>
      </text>
    </comment>
    <comment ref="C13" authorId="0" shapeId="0" xr:uid="{00000000-0006-0000-0400-000003000000}">
      <text>
        <r>
          <rPr>
            <sz val="11"/>
            <color theme="1"/>
            <rFont val="Calibri"/>
            <family val="2"/>
            <charset val="1"/>
          </rPr>
          <t>Highest LKP rate the funder reimburses (fetched from the rules table; 0 in the table = KI's full LKP). E.g. RaHFo 52%, KAW 50%. The difference vs KI's LKP becomes co-financing on account 40117. Any salary cap in SEK/month is applied to Salary rows 1–8; doctoral salaries are assumed to be below the cap.</t>
        </r>
      </text>
    </comment>
    <comment ref="H13" authorId="0" shapeId="0" xr:uid="{00000000-0006-0000-0400-000004000000}">
      <text>
        <r>
          <rPr>
            <sz val="11"/>
            <color theme="1"/>
            <rFont val="Calibri"/>
            <family val="2"/>
            <charset val="1"/>
          </rPr>
          <t>No = the funder does not reimburse premises costs (the Premises costs row in B.2) — the whole amount becomes co-financing on account 50117 (e.g. KAW).</t>
        </r>
      </text>
    </comment>
    <comment ref="N16" authorId="1" shapeId="0" xr:uid="{00000000-0006-0000-0400-000005000000}">
      <text>
        <r>
          <rPr>
            <sz val="11"/>
            <color theme="1"/>
            <rFont val="Calibri"/>
            <family val="2"/>
            <charset val="1"/>
          </rPr>
          <t>Optional. Enter the involvement in per cent for each project year when it varies, for example 15 % in year 1 and 20 % in year 2. An empty cell means the value in column D applies for that year. Enter 0 % for a year in which the person does not take part. The Person-mths column shows the result for the whole period.</t>
        </r>
      </text>
    </comment>
    <comment ref="U16" authorId="1" shapeId="0" xr:uid="{00000000-0006-0000-0400-000006000000}">
      <text>
        <r>
          <rPr>
            <sz val="11"/>
            <color theme="1"/>
            <rFont val="Calibri"/>
            <family val="2"/>
            <charset val="1"/>
          </rPr>
          <t>Optional. Enter the number of months for each project year when it varies, for example 6 months in the starting year. An empty cell means the value in column E applies (12 if E is empty).</t>
        </r>
      </text>
    </comment>
    <comment ref="AB17" authorId="1" shapeId="0" xr:uid="{00000000-0006-0000-0400-000007000000}">
      <text>
        <r>
          <rPr>
            <sz val="11"/>
            <color theme="1"/>
            <rFont val="Calibri"/>
            <family val="2"/>
            <charset val="1"/>
          </rPr>
          <t>Person-mths = the sum of FTE × months for each year within the project period. Avg. FTE = person-months divided by 12 × number of years, that is the average share of a full-time position across the whole project period.</t>
        </r>
      </text>
    </comment>
    <comment ref="B19" authorId="1" shapeId="0" xr:uid="{00000000-0006-0000-0400-000008000000}">
      <text>
        <r>
          <rPr>
            <sz val="11"/>
            <color theme="1"/>
            <rFont val="Calibri"/>
            <family val="2"/>
            <charset val="1"/>
          </rPr>
          <t>One row per person/role. Enter monthly salary (full-time), involvement in the project (%) and months per year (prefilled 12; enter e.g. 5 if the person only works part of the year). Salary is indexed from year 2. Full salary is always budgeted — any funder salary/LKP cap only affects the AMOUNT APPLIED FOR and the co-financing. If the involvement or the number of months varies between years, fill in the grids to the right of the row (from column N) for those years.</t>
        </r>
      </text>
    </comment>
    <comment ref="B28" authorId="1" shapeId="0" xr:uid="{00000000-0006-0000-0400-000009000000}">
      <text>
        <r>
          <rPr>
            <sz val="11"/>
            <color theme="1"/>
            <rFont val="Calibri"/>
            <family val="2"/>
            <charset val="1"/>
          </rPr>
          <t>Employed doctoral student. Choose a category from the list (without/with a medical or dental degree, or licensed). The monthly salary is fetched automatically from the doctoral salary ladder in Settings; project year = doctoral year and the salary steps up automatically. If the involvement or the number of months varies between years, fill in the grids to the right of the row (from column N) for those years.</t>
        </r>
      </text>
    </comment>
    <comment ref="C56" authorId="0" shapeId="0" xr:uid="{00000000-0006-0000-0400-00000A000000}">
      <text>
        <r>
          <rPr>
            <sz val="11"/>
            <color theme="1"/>
            <rFont val="Calibri"/>
            <family val="2"/>
            <charset val="1"/>
          </rPr>
          <t>Choose how the cost of non-KI staff is booked, depending on what the funder allows:
• Consultancy (purchased service): PART of the INDI base.
• Transfer (grant passed on, 77xx): NOT part of the INDI base.</t>
        </r>
      </text>
    </comment>
    <comment ref="B57" authorId="1" shapeId="0" xr:uid="{00000000-0006-0000-0400-00000B000000}">
      <text>
        <r>
          <rPr>
            <sz val="11"/>
            <color theme="1"/>
            <rFont val="Calibri"/>
            <family val="2"/>
            <charset val="1"/>
          </rPr>
          <t>Staff not employed by KI, e.g. at the Public Dental Service or Region Stockholm. Enter monthly salary, involvement and months. Region LKP (from Settings) is added automatically. If the involvement or the number of months varies between years, fill in the grids to the right of the row (from column N) for those years.</t>
        </r>
      </text>
    </comment>
    <comment ref="D71" authorId="0" shapeId="0" xr:uid="{00000000-0006-0000-0400-00000C000000}">
      <text>
        <r>
          <rPr>
            <sz val="11"/>
            <color theme="1"/>
            <rFont val="Calibri"/>
            <family val="2"/>
            <charset val="1"/>
          </rPr>
          <t>Share of the salary sum (Salary rows 1–8) below the funder's salary cap. 100% when there is no cap. Calculated on monthly salary × months × involvement.</t>
        </r>
      </text>
    </comment>
    <comment ref="B78" authorId="0" shapeId="0" xr:uid="{00000000-0006-0000-0400-00000D000000}">
      <text>
        <r>
          <rPr>
            <sz val="11"/>
            <color theme="1"/>
            <rFont val="Calibri"/>
            <family val="2"/>
            <charset val="1"/>
          </rPr>
          <t>Account 40117 Co-financing staff: LKP above the funder's LKP cap plus salary above any salary cap.</t>
        </r>
      </text>
    </comment>
    <comment ref="B79" authorId="0" shapeId="0" xr:uid="{00000000-0006-0000-0400-00000E000000}">
      <text>
        <r>
          <rPr>
            <sz val="11"/>
            <color theme="1"/>
            <rFont val="Calibri"/>
            <family val="2"/>
            <charset val="1"/>
          </rPr>
          <t>Account 50117 Co-financing premises: premises costs when the funder does not reimburse them.</t>
        </r>
      </text>
    </comment>
    <comment ref="B80" authorId="0" shapeId="0" xr:uid="{00000000-0006-0000-0400-00000F000000}">
      <text>
        <r>
          <rPr>
            <sz val="11"/>
            <color theme="1"/>
            <rFont val="Calibri"/>
            <family val="2"/>
            <charset val="1"/>
          </rPr>
          <t>Account 49917 Co-financing INDI: KI's INDI cost minus the OH reimbursement the funder pays.</t>
        </r>
      </text>
    </comment>
    <comment ref="B85" authorId="0" shapeId="0" xr:uid="{00000000-0006-0000-0400-000010000000}">
      <text>
        <r>
          <rPr>
            <sz val="11"/>
            <color theme="1"/>
            <rFont val="Calibri"/>
            <family val="2"/>
            <charset val="1"/>
          </rPr>
          <t>Enter the funder's awarded or applied ceiling per year (for funders with fixed amounts, e.g. SOF, ADSS, the Swedish Dental Society, RaHFo, Eklund). Leave blank otherwise. The row Left to allocate shows the margin vs the amount applied for.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Unknown Author</author>
    <author>KI Dentmed</author>
  </authors>
  <commentList>
    <comment ref="C7" authorId="0" shapeId="0" xr:uid="{00000000-0006-0000-0500-000001000000}">
      <text>
        <r>
          <rPr>
            <sz val="11"/>
            <color theme="1"/>
            <rFont val="Calibri"/>
            <family val="2"/>
            <charset val="1"/>
          </rPr>
          <t>The department drives the tab's INDI rate (table in Settings section 2).</t>
        </r>
      </text>
    </comment>
    <comment ref="H12" authorId="0" shapeId="0" xr:uid="{00000000-0006-0000-0500-000002000000}">
      <text>
        <r>
          <rPr>
            <sz val="11"/>
            <color theme="1"/>
            <rFont val="Calibri"/>
            <family val="2"/>
            <charset val="1"/>
          </rPr>
          <t>The funder's highest reimbursed monthly salary (0 = no cap). The cap does NOT lower the budgeted cost — it only reduces the salary sum included in the AMOUNT APPLIED FOR; the rest becomes co-financing (40117).</t>
        </r>
      </text>
    </comment>
    <comment ref="C13" authorId="0" shapeId="0" xr:uid="{00000000-0006-0000-0500-000003000000}">
      <text>
        <r>
          <rPr>
            <sz val="11"/>
            <color theme="1"/>
            <rFont val="Calibri"/>
            <family val="2"/>
            <charset val="1"/>
          </rPr>
          <t>Highest LKP rate the funder reimburses (fetched from the rules table; 0 in the table = KI's full LKP). E.g. RaHFo 52%, KAW 50%. The difference vs KI's LKP becomes co-financing on account 40117. Any salary cap in SEK/month is applied to Salary rows 1–8; doctoral salaries are assumed to be below the cap.</t>
        </r>
      </text>
    </comment>
    <comment ref="H13" authorId="0" shapeId="0" xr:uid="{00000000-0006-0000-0500-000004000000}">
      <text>
        <r>
          <rPr>
            <sz val="11"/>
            <color theme="1"/>
            <rFont val="Calibri"/>
            <family val="2"/>
            <charset val="1"/>
          </rPr>
          <t>No = the funder does not reimburse premises costs (the Premises costs row in B.2) — the whole amount becomes co-financing on account 50117 (e.g. KAW).</t>
        </r>
      </text>
    </comment>
    <comment ref="N16" authorId="1" shapeId="0" xr:uid="{00000000-0006-0000-0500-000005000000}">
      <text>
        <r>
          <rPr>
            <sz val="11"/>
            <color theme="1"/>
            <rFont val="Calibri"/>
            <family val="2"/>
            <charset val="1"/>
          </rPr>
          <t>Optional. Enter the involvement in per cent for each project year when it varies, for example 15 % in year 1 and 20 % in year 2. An empty cell means the value in column D applies for that year. Enter 0 % for a year in which the person does not take part. The Person-mths column shows the result for the whole period.</t>
        </r>
      </text>
    </comment>
    <comment ref="U16" authorId="1" shapeId="0" xr:uid="{00000000-0006-0000-0500-000006000000}">
      <text>
        <r>
          <rPr>
            <sz val="11"/>
            <color theme="1"/>
            <rFont val="Calibri"/>
            <family val="2"/>
            <charset val="1"/>
          </rPr>
          <t>Optional. Enter the number of months for each project year when it varies, for example 6 months in the starting year. An empty cell means the value in column E applies (12 if E is empty).</t>
        </r>
      </text>
    </comment>
    <comment ref="AB17" authorId="1" shapeId="0" xr:uid="{00000000-0006-0000-0500-000007000000}">
      <text>
        <r>
          <rPr>
            <sz val="11"/>
            <color theme="1"/>
            <rFont val="Calibri"/>
            <family val="2"/>
            <charset val="1"/>
          </rPr>
          <t>Person-mths = the sum of FTE × months for each year within the project period. Avg. FTE = person-months divided by 12 × number of years, that is the average share of a full-time position across the whole project period.</t>
        </r>
      </text>
    </comment>
    <comment ref="B19" authorId="1" shapeId="0" xr:uid="{00000000-0006-0000-0500-000008000000}">
      <text>
        <r>
          <rPr>
            <sz val="11"/>
            <color theme="1"/>
            <rFont val="Calibri"/>
            <family val="2"/>
            <charset val="1"/>
          </rPr>
          <t>One row per person/role. Enter monthly salary (full-time), involvement in the project (%) and months per year (prefilled 12; enter e.g. 5 if the person only works part of the year). Salary is indexed from year 2. Full salary is always budgeted — any funder salary/LKP cap only affects the AMOUNT APPLIED FOR and the co-financing. If the involvement or the number of months varies between years, fill in the grids to the right of the row (from column N) for those years.</t>
        </r>
      </text>
    </comment>
    <comment ref="B28" authorId="1" shapeId="0" xr:uid="{00000000-0006-0000-0500-000009000000}">
      <text>
        <r>
          <rPr>
            <sz val="11"/>
            <color theme="1"/>
            <rFont val="Calibri"/>
            <family val="2"/>
            <charset val="1"/>
          </rPr>
          <t>Employed doctoral student. Choose a category from the list (without/with a medical or dental degree, or licensed). The monthly salary is fetched automatically from the doctoral salary ladder in Settings; project year = doctoral year and the salary steps up automatically. If the involvement or the number of months varies between years, fill in the grids to the right of the row (from column N) for those years.</t>
        </r>
      </text>
    </comment>
    <comment ref="C56" authorId="0" shapeId="0" xr:uid="{00000000-0006-0000-0500-00000A000000}">
      <text>
        <r>
          <rPr>
            <sz val="11"/>
            <color theme="1"/>
            <rFont val="Calibri"/>
            <family val="2"/>
            <charset val="1"/>
          </rPr>
          <t>Choose how the cost of non-KI staff is booked, depending on what the funder allows:
• Consultancy (purchased service): PART of the INDI base.
• Transfer (grant passed on, 77xx): NOT part of the INDI base.</t>
        </r>
      </text>
    </comment>
    <comment ref="B57" authorId="1" shapeId="0" xr:uid="{00000000-0006-0000-0500-00000B000000}">
      <text>
        <r>
          <rPr>
            <sz val="11"/>
            <color theme="1"/>
            <rFont val="Calibri"/>
            <family val="2"/>
            <charset val="1"/>
          </rPr>
          <t>Staff not employed by KI, e.g. at the Public Dental Service or Region Stockholm. Enter monthly salary, involvement and months. Region LKP (from Settings) is added automatically. If the involvement or the number of months varies between years, fill in the grids to the right of the row (from column N) for those years.</t>
        </r>
      </text>
    </comment>
    <comment ref="D71" authorId="0" shapeId="0" xr:uid="{00000000-0006-0000-0500-00000C000000}">
      <text>
        <r>
          <rPr>
            <sz val="11"/>
            <color theme="1"/>
            <rFont val="Calibri"/>
            <family val="2"/>
            <charset val="1"/>
          </rPr>
          <t>Share of the salary sum (Salary rows 1–8) below the funder's salary cap. 100% when there is no cap. Calculated on monthly salary × months × involvement.</t>
        </r>
      </text>
    </comment>
    <comment ref="B78" authorId="0" shapeId="0" xr:uid="{00000000-0006-0000-0500-00000D000000}">
      <text>
        <r>
          <rPr>
            <sz val="11"/>
            <color theme="1"/>
            <rFont val="Calibri"/>
            <family val="2"/>
            <charset val="1"/>
          </rPr>
          <t>Account 40117 Co-financing staff: LKP above the funder's LKP cap plus salary above any salary cap.</t>
        </r>
      </text>
    </comment>
    <comment ref="B79" authorId="0" shapeId="0" xr:uid="{00000000-0006-0000-0500-00000E000000}">
      <text>
        <r>
          <rPr>
            <sz val="11"/>
            <color theme="1"/>
            <rFont val="Calibri"/>
            <family val="2"/>
            <charset val="1"/>
          </rPr>
          <t>Account 50117 Co-financing premises: premises costs when the funder does not reimburse them.</t>
        </r>
      </text>
    </comment>
    <comment ref="B80" authorId="0" shapeId="0" xr:uid="{00000000-0006-0000-0500-00000F000000}">
      <text>
        <r>
          <rPr>
            <sz val="11"/>
            <color theme="1"/>
            <rFont val="Calibri"/>
            <family val="2"/>
            <charset val="1"/>
          </rPr>
          <t>Account 49917 Co-financing INDI: KI's INDI cost minus the OH reimbursement the funder pays.</t>
        </r>
      </text>
    </comment>
    <comment ref="B85" authorId="0" shapeId="0" xr:uid="{00000000-0006-0000-0500-000010000000}">
      <text>
        <r>
          <rPr>
            <sz val="11"/>
            <color theme="1"/>
            <rFont val="Calibri"/>
            <family val="2"/>
            <charset val="1"/>
          </rPr>
          <t>Enter the funder's awarded or applied ceiling per year (for funders with fixed amounts, e.g. SOF, ADSS, the Swedish Dental Society, RaHFo, Eklund). Leave blank otherwise. The row Left to allocate shows the margin vs the amount applied for.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Unknown Author</author>
    <author>KI Dentmed</author>
  </authors>
  <commentList>
    <comment ref="C7" authorId="0" shapeId="0" xr:uid="{00000000-0006-0000-0600-000001000000}">
      <text>
        <r>
          <rPr>
            <sz val="11"/>
            <color theme="1"/>
            <rFont val="Calibri"/>
            <family val="2"/>
            <charset val="1"/>
          </rPr>
          <t>The department drives the tab's INDI rate (table in Settings section 2).</t>
        </r>
      </text>
    </comment>
    <comment ref="H12" authorId="0" shapeId="0" xr:uid="{00000000-0006-0000-0600-000002000000}">
      <text>
        <r>
          <rPr>
            <sz val="11"/>
            <color theme="1"/>
            <rFont val="Calibri"/>
            <family val="2"/>
            <charset val="1"/>
          </rPr>
          <t>The funder's highest reimbursed monthly salary (0 = no cap). The cap does NOT lower the budgeted cost — it only reduces the salary sum included in the AMOUNT APPLIED FOR; the rest becomes co-financing (40117).</t>
        </r>
      </text>
    </comment>
    <comment ref="C13" authorId="0" shapeId="0" xr:uid="{00000000-0006-0000-0600-000003000000}">
      <text>
        <r>
          <rPr>
            <sz val="11"/>
            <color theme="1"/>
            <rFont val="Calibri"/>
            <family val="2"/>
            <charset val="1"/>
          </rPr>
          <t>Highest LKP rate the funder reimburses (fetched from the rules table; 0 in the table = KI's full LKP). E.g. RaHFo 52%, KAW 50%. The difference vs KI's LKP becomes co-financing on account 40117. Any salary cap in SEK/month is applied to Salary rows 1–8; doctoral salaries are assumed to be below the cap.</t>
        </r>
      </text>
    </comment>
    <comment ref="H13" authorId="0" shapeId="0" xr:uid="{00000000-0006-0000-0600-000004000000}">
      <text>
        <r>
          <rPr>
            <sz val="11"/>
            <color theme="1"/>
            <rFont val="Calibri"/>
            <family val="2"/>
            <charset val="1"/>
          </rPr>
          <t>No = the funder does not reimburse premises costs (the Premises costs row in B.2) — the whole amount becomes co-financing on account 50117 (e.g. KAW).</t>
        </r>
      </text>
    </comment>
    <comment ref="N16" authorId="1" shapeId="0" xr:uid="{00000000-0006-0000-0600-000005000000}">
      <text>
        <r>
          <rPr>
            <sz val="11"/>
            <color theme="1"/>
            <rFont val="Calibri"/>
            <family val="2"/>
            <charset val="1"/>
          </rPr>
          <t>Optional. Enter the involvement in per cent for each project year when it varies, for example 15 % in year 1 and 20 % in year 2. An empty cell means the value in column D applies for that year. Enter 0 % for a year in which the person does not take part. The Person-mths column shows the result for the whole period.</t>
        </r>
      </text>
    </comment>
    <comment ref="U16" authorId="1" shapeId="0" xr:uid="{00000000-0006-0000-0600-000006000000}">
      <text>
        <r>
          <rPr>
            <sz val="11"/>
            <color theme="1"/>
            <rFont val="Calibri"/>
            <family val="2"/>
            <charset val="1"/>
          </rPr>
          <t>Optional. Enter the number of months for each project year when it varies, for example 6 months in the starting year. An empty cell means the value in column E applies (12 if E is empty).</t>
        </r>
      </text>
    </comment>
    <comment ref="AB17" authorId="1" shapeId="0" xr:uid="{00000000-0006-0000-0600-000007000000}">
      <text>
        <r>
          <rPr>
            <sz val="11"/>
            <color theme="1"/>
            <rFont val="Calibri"/>
            <family val="2"/>
            <charset val="1"/>
          </rPr>
          <t>Person-mths = the sum of FTE × months for each year within the project period. Avg. FTE = person-months divided by 12 × number of years, that is the average share of a full-time position across the whole project period.</t>
        </r>
      </text>
    </comment>
    <comment ref="B19" authorId="1" shapeId="0" xr:uid="{00000000-0006-0000-0600-000008000000}">
      <text>
        <r>
          <rPr>
            <sz val="11"/>
            <color theme="1"/>
            <rFont val="Calibri"/>
            <family val="2"/>
            <charset val="1"/>
          </rPr>
          <t>One row per person/role. Enter monthly salary (full-time), involvement in the project (%) and months per year (prefilled 12; enter e.g. 5 if the person only works part of the year). Salary is indexed from year 2. Full salary is always budgeted — any funder salary/LKP cap only affects the AMOUNT APPLIED FOR and the co-financing. If the involvement or the number of months varies between years, fill in the grids to the right of the row (from column N) for those years.</t>
        </r>
      </text>
    </comment>
    <comment ref="B28" authorId="1" shapeId="0" xr:uid="{00000000-0006-0000-0600-000009000000}">
      <text>
        <r>
          <rPr>
            <sz val="11"/>
            <color theme="1"/>
            <rFont val="Calibri"/>
            <family val="2"/>
            <charset val="1"/>
          </rPr>
          <t>Employed doctoral student. Choose a category from the list (without/with a medical or dental degree, or licensed). The monthly salary is fetched automatically from the doctoral salary ladder in Settings; project year = doctoral year and the salary steps up automatically. If the involvement or the number of months varies between years, fill in the grids to the right of the row (from column N) for those years.</t>
        </r>
      </text>
    </comment>
    <comment ref="C56" authorId="0" shapeId="0" xr:uid="{00000000-0006-0000-0600-00000A000000}">
      <text>
        <r>
          <rPr>
            <sz val="11"/>
            <color theme="1"/>
            <rFont val="Calibri"/>
            <family val="2"/>
            <charset val="1"/>
          </rPr>
          <t>Choose how the cost of non-KI staff is booked, depending on what the funder allows:
• Consultancy (purchased service): PART of the INDI base.
• Transfer (grant passed on, 77xx): NOT part of the INDI base.</t>
        </r>
      </text>
    </comment>
    <comment ref="B57" authorId="1" shapeId="0" xr:uid="{00000000-0006-0000-0600-00000B000000}">
      <text>
        <r>
          <rPr>
            <sz val="11"/>
            <color theme="1"/>
            <rFont val="Calibri"/>
            <family val="2"/>
            <charset val="1"/>
          </rPr>
          <t>Staff not employed by KI, e.g. at the Public Dental Service or Region Stockholm. Enter monthly salary, involvement and months. Region LKP (from Settings) is added automatically. If the involvement or the number of months varies between years, fill in the grids to the right of the row (from column N) for those years.</t>
        </r>
      </text>
    </comment>
    <comment ref="D71" authorId="0" shapeId="0" xr:uid="{00000000-0006-0000-0600-00000C000000}">
      <text>
        <r>
          <rPr>
            <sz val="11"/>
            <color theme="1"/>
            <rFont val="Calibri"/>
            <family val="2"/>
            <charset val="1"/>
          </rPr>
          <t>Share of the salary sum (Salary rows 1–8) below the funder's salary cap. 100% when there is no cap. Calculated on monthly salary × months × involvement.</t>
        </r>
      </text>
    </comment>
    <comment ref="B78" authorId="0" shapeId="0" xr:uid="{00000000-0006-0000-0600-00000D000000}">
      <text>
        <r>
          <rPr>
            <sz val="11"/>
            <color theme="1"/>
            <rFont val="Calibri"/>
            <family val="2"/>
            <charset val="1"/>
          </rPr>
          <t>Account 40117 Co-financing staff: LKP above the funder's LKP cap plus salary above any salary cap.</t>
        </r>
      </text>
    </comment>
    <comment ref="B79" authorId="0" shapeId="0" xr:uid="{00000000-0006-0000-0600-00000E000000}">
      <text>
        <r>
          <rPr>
            <sz val="11"/>
            <color theme="1"/>
            <rFont val="Calibri"/>
            <family val="2"/>
            <charset val="1"/>
          </rPr>
          <t>Account 50117 Co-financing premises: premises costs when the funder does not reimburse them.</t>
        </r>
      </text>
    </comment>
    <comment ref="B80" authorId="0" shapeId="0" xr:uid="{00000000-0006-0000-0600-00000F000000}">
      <text>
        <r>
          <rPr>
            <sz val="11"/>
            <color theme="1"/>
            <rFont val="Calibri"/>
            <family val="2"/>
            <charset val="1"/>
          </rPr>
          <t>Account 49917 Co-financing INDI: KI's INDI cost minus the OH reimbursement the funder pays.</t>
        </r>
      </text>
    </comment>
    <comment ref="B85" authorId="0" shapeId="0" xr:uid="{00000000-0006-0000-0600-000010000000}">
      <text>
        <r>
          <rPr>
            <sz val="11"/>
            <color theme="1"/>
            <rFont val="Calibri"/>
            <family val="2"/>
            <charset val="1"/>
          </rPr>
          <t>Enter the funder's awarded or applied ceiling per year (for funders with fixed amounts, e.g. SOF, ADSS, the Swedish Dental Society, RaHFo, Eklund). Leave blank otherwise. The row Left to allocate shows the margin vs the amount applied for.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Unknown Author</author>
    <author>KI Dentmed</author>
  </authors>
  <commentList>
    <comment ref="C7" authorId="0" shapeId="0" xr:uid="{00000000-0006-0000-0700-000001000000}">
      <text>
        <r>
          <rPr>
            <sz val="11"/>
            <color theme="1"/>
            <rFont val="Calibri"/>
            <family val="2"/>
            <charset val="1"/>
          </rPr>
          <t>The department drives the tab's INDI rate (table in Settings section 2).</t>
        </r>
      </text>
    </comment>
    <comment ref="H12" authorId="0" shapeId="0" xr:uid="{00000000-0006-0000-0700-000002000000}">
      <text>
        <r>
          <rPr>
            <sz val="11"/>
            <color theme="1"/>
            <rFont val="Calibri"/>
            <family val="2"/>
            <charset val="1"/>
          </rPr>
          <t>The funder's highest reimbursed monthly salary (0 = no cap). The cap does NOT lower the budgeted cost — it only reduces the salary sum included in the AMOUNT APPLIED FOR; the rest becomes co-financing (40117).</t>
        </r>
      </text>
    </comment>
    <comment ref="C13" authorId="0" shapeId="0" xr:uid="{00000000-0006-0000-0700-000003000000}">
      <text>
        <r>
          <rPr>
            <sz val="11"/>
            <color theme="1"/>
            <rFont val="Calibri"/>
            <family val="2"/>
            <charset val="1"/>
          </rPr>
          <t>Highest LKP rate the funder reimburses (fetched from the rules table; 0 in the table = KI's full LKP). E.g. RaHFo 52%, KAW 50%. The difference vs KI's LKP becomes co-financing on account 40117. Any salary cap in SEK/month is applied to Salary rows 1–8; doctoral salaries are assumed to be below the cap.</t>
        </r>
      </text>
    </comment>
    <comment ref="H13" authorId="0" shapeId="0" xr:uid="{00000000-0006-0000-0700-000004000000}">
      <text>
        <r>
          <rPr>
            <sz val="11"/>
            <color theme="1"/>
            <rFont val="Calibri"/>
            <family val="2"/>
            <charset val="1"/>
          </rPr>
          <t>No = the funder does not reimburse premises costs (the Premises costs row in B.2) — the whole amount becomes co-financing on account 50117 (e.g. KAW).</t>
        </r>
      </text>
    </comment>
    <comment ref="N16" authorId="1" shapeId="0" xr:uid="{00000000-0006-0000-0700-000005000000}">
      <text>
        <r>
          <rPr>
            <sz val="11"/>
            <color theme="1"/>
            <rFont val="Calibri"/>
            <family val="2"/>
            <charset val="1"/>
          </rPr>
          <t>Optional. Enter the involvement in per cent for each project year when it varies, for example 15 % in year 1 and 20 % in year 2. An empty cell means the value in column D applies for that year. Enter 0 % for a year in which the person does not take part. The Person-mths column shows the result for the whole period.</t>
        </r>
      </text>
    </comment>
    <comment ref="U16" authorId="1" shapeId="0" xr:uid="{00000000-0006-0000-0700-000006000000}">
      <text>
        <r>
          <rPr>
            <sz val="11"/>
            <color theme="1"/>
            <rFont val="Calibri"/>
            <family val="2"/>
            <charset val="1"/>
          </rPr>
          <t>Optional. Enter the number of months for each project year when it varies, for example 6 months in the starting year. An empty cell means the value in column E applies (12 if E is empty).</t>
        </r>
      </text>
    </comment>
    <comment ref="AB17" authorId="1" shapeId="0" xr:uid="{00000000-0006-0000-0700-000007000000}">
      <text>
        <r>
          <rPr>
            <sz val="11"/>
            <color theme="1"/>
            <rFont val="Calibri"/>
            <family val="2"/>
            <charset val="1"/>
          </rPr>
          <t>Person-mths = the sum of FTE × months for each year within the project period. Avg. FTE = person-months divided by 12 × number of years, that is the average share of a full-time position across the whole project period.</t>
        </r>
      </text>
    </comment>
    <comment ref="B19" authorId="1" shapeId="0" xr:uid="{00000000-0006-0000-0700-000008000000}">
      <text>
        <r>
          <rPr>
            <sz val="11"/>
            <color theme="1"/>
            <rFont val="Calibri"/>
            <family val="2"/>
            <charset val="1"/>
          </rPr>
          <t>One row per person/role. Enter monthly salary (full-time), involvement in the project (%) and months per year (prefilled 12; enter e.g. 5 if the person only works part of the year). Salary is indexed from year 2. Full salary is always budgeted — any funder salary/LKP cap only affects the AMOUNT APPLIED FOR and the co-financing. If the involvement or the number of months varies between years, fill in the grids to the right of the row (from column N) for those years.</t>
        </r>
      </text>
    </comment>
    <comment ref="B28" authorId="1" shapeId="0" xr:uid="{00000000-0006-0000-0700-000009000000}">
      <text>
        <r>
          <rPr>
            <sz val="11"/>
            <color theme="1"/>
            <rFont val="Calibri"/>
            <family val="2"/>
            <charset val="1"/>
          </rPr>
          <t>Employed doctoral student. Choose a category from the list (without/with a medical or dental degree, or licensed). The monthly salary is fetched automatically from the doctoral salary ladder in Settings; project year = doctoral year and the salary steps up automatically. If the involvement or the number of months varies between years, fill in the grids to the right of the row (from column N) for those years.</t>
        </r>
      </text>
    </comment>
    <comment ref="C56" authorId="0" shapeId="0" xr:uid="{00000000-0006-0000-0700-00000A000000}">
      <text>
        <r>
          <rPr>
            <sz val="11"/>
            <color theme="1"/>
            <rFont val="Calibri"/>
            <family val="2"/>
            <charset val="1"/>
          </rPr>
          <t>Choose how the cost of non-KI staff is booked, depending on what the funder allows:
• Consultancy (purchased service): PART of the INDI base.
• Transfer (grant passed on, 77xx): NOT part of the INDI base.</t>
        </r>
      </text>
    </comment>
    <comment ref="B57" authorId="1" shapeId="0" xr:uid="{00000000-0006-0000-0700-00000B000000}">
      <text>
        <r>
          <rPr>
            <sz val="11"/>
            <color theme="1"/>
            <rFont val="Calibri"/>
            <family val="2"/>
            <charset val="1"/>
          </rPr>
          <t>Staff not employed by KI, e.g. at the Public Dental Service or Region Stockholm. Enter monthly salary, involvement and months. Region LKP (from Settings) is added automatically. If the involvement or the number of months varies between years, fill in the grids to the right of the row (from column N) for those years.</t>
        </r>
      </text>
    </comment>
    <comment ref="D71" authorId="0" shapeId="0" xr:uid="{00000000-0006-0000-0700-00000C000000}">
      <text>
        <r>
          <rPr>
            <sz val="11"/>
            <color theme="1"/>
            <rFont val="Calibri"/>
            <family val="2"/>
            <charset val="1"/>
          </rPr>
          <t>Share of the salary sum (Salary rows 1–8) below the funder's salary cap. 100% when there is no cap. Calculated on monthly salary × months × involvement.</t>
        </r>
      </text>
    </comment>
    <comment ref="B78" authorId="0" shapeId="0" xr:uid="{00000000-0006-0000-0700-00000D000000}">
      <text>
        <r>
          <rPr>
            <sz val="11"/>
            <color theme="1"/>
            <rFont val="Calibri"/>
            <family val="2"/>
            <charset val="1"/>
          </rPr>
          <t>Account 40117 Co-financing staff: LKP above the funder's LKP cap plus salary above any salary cap.</t>
        </r>
      </text>
    </comment>
    <comment ref="B79" authorId="0" shapeId="0" xr:uid="{00000000-0006-0000-0700-00000E000000}">
      <text>
        <r>
          <rPr>
            <sz val="11"/>
            <color theme="1"/>
            <rFont val="Calibri"/>
            <family val="2"/>
            <charset val="1"/>
          </rPr>
          <t>Account 50117 Co-financing premises: premises costs when the funder does not reimburse them.</t>
        </r>
      </text>
    </comment>
    <comment ref="B80" authorId="0" shapeId="0" xr:uid="{00000000-0006-0000-0700-00000F000000}">
      <text>
        <r>
          <rPr>
            <sz val="11"/>
            <color theme="1"/>
            <rFont val="Calibri"/>
            <family val="2"/>
            <charset val="1"/>
          </rPr>
          <t>Account 49917 Co-financing INDI: KI's INDI cost minus the OH reimbursement the funder pays.</t>
        </r>
      </text>
    </comment>
    <comment ref="B85" authorId="0" shapeId="0" xr:uid="{00000000-0006-0000-0700-000010000000}">
      <text>
        <r>
          <rPr>
            <sz val="11"/>
            <color theme="1"/>
            <rFont val="Calibri"/>
            <family val="2"/>
            <charset val="1"/>
          </rPr>
          <t>Enter the funder's awarded or applied ceiling per year (for funders with fixed amounts, e.g. SOF, ADSS, the Swedish Dental Society, RaHFo, Eklund). Leave blank otherwise. The row Left to allocate shows the margin vs the amount applied for.</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Unknown Author</author>
    <author>KI Dentmed</author>
  </authors>
  <commentList>
    <comment ref="C7" authorId="0" shapeId="0" xr:uid="{00000000-0006-0000-0800-000001000000}">
      <text>
        <r>
          <rPr>
            <sz val="11"/>
            <color theme="1"/>
            <rFont val="Calibri"/>
            <family val="2"/>
            <charset val="1"/>
          </rPr>
          <t>The department drives the tab's INDI rate (table in Settings section 2).</t>
        </r>
      </text>
    </comment>
    <comment ref="H12" authorId="0" shapeId="0" xr:uid="{00000000-0006-0000-0800-000002000000}">
      <text>
        <r>
          <rPr>
            <sz val="11"/>
            <color theme="1"/>
            <rFont val="Calibri"/>
            <family val="2"/>
            <charset val="1"/>
          </rPr>
          <t>The funder's highest reimbursed monthly salary (0 = no cap). The cap does NOT lower the budgeted cost — it only reduces the salary sum included in the AMOUNT APPLIED FOR; the rest becomes co-financing (40117).</t>
        </r>
      </text>
    </comment>
    <comment ref="C13" authorId="0" shapeId="0" xr:uid="{00000000-0006-0000-0800-000003000000}">
      <text>
        <r>
          <rPr>
            <sz val="11"/>
            <color theme="1"/>
            <rFont val="Calibri"/>
            <family val="2"/>
            <charset val="1"/>
          </rPr>
          <t>Highest LKP rate the funder reimburses (fetched from the rules table; 0 in the table = KI's full LKP). E.g. RaHFo 52%, KAW 50%. The difference vs KI's LKP becomes co-financing on account 40117. Any salary cap in SEK/month is applied to Salary rows 1–8; doctoral salaries are assumed to be below the cap.</t>
        </r>
      </text>
    </comment>
    <comment ref="H13" authorId="0" shapeId="0" xr:uid="{00000000-0006-0000-0800-000004000000}">
      <text>
        <r>
          <rPr>
            <sz val="11"/>
            <color theme="1"/>
            <rFont val="Calibri"/>
            <family val="2"/>
            <charset val="1"/>
          </rPr>
          <t>No = the funder does not reimburse premises costs (the Premises costs row in B.2) — the whole amount becomes co-financing on account 50117 (e.g. KAW).</t>
        </r>
      </text>
    </comment>
    <comment ref="N16" authorId="1" shapeId="0" xr:uid="{00000000-0006-0000-0800-000005000000}">
      <text>
        <r>
          <rPr>
            <sz val="11"/>
            <color theme="1"/>
            <rFont val="Calibri"/>
            <family val="2"/>
            <charset val="1"/>
          </rPr>
          <t>Optional. Enter the involvement in per cent for each project year when it varies, for example 15 % in year 1 and 20 % in year 2. An empty cell means the value in column D applies for that year. Enter 0 % for a year in which the person does not take part. The Person-mths column shows the result for the whole period.</t>
        </r>
      </text>
    </comment>
    <comment ref="U16" authorId="1" shapeId="0" xr:uid="{00000000-0006-0000-0800-000006000000}">
      <text>
        <r>
          <rPr>
            <sz val="11"/>
            <color theme="1"/>
            <rFont val="Calibri"/>
            <family val="2"/>
            <charset val="1"/>
          </rPr>
          <t>Optional. Enter the number of months for each project year when it varies, for example 6 months in the starting year. An empty cell means the value in column E applies (12 if E is empty).</t>
        </r>
      </text>
    </comment>
    <comment ref="AB17" authorId="1" shapeId="0" xr:uid="{00000000-0006-0000-0800-000007000000}">
      <text>
        <r>
          <rPr>
            <sz val="11"/>
            <color theme="1"/>
            <rFont val="Calibri"/>
            <family val="2"/>
            <charset val="1"/>
          </rPr>
          <t>Person-mths = the sum of FTE × months for each year within the project period. Avg. FTE = person-months divided by 12 × number of years, that is the average share of a full-time position across the whole project period.</t>
        </r>
      </text>
    </comment>
    <comment ref="B19" authorId="1" shapeId="0" xr:uid="{00000000-0006-0000-0800-000008000000}">
      <text>
        <r>
          <rPr>
            <sz val="11"/>
            <color theme="1"/>
            <rFont val="Calibri"/>
            <family val="2"/>
            <charset val="1"/>
          </rPr>
          <t>One row per person/role. Enter monthly salary (full-time), involvement in the project (%) and months per year (prefilled 12; enter e.g. 5 if the person only works part of the year). Salary is indexed from year 2. Full salary is always budgeted — any funder salary/LKP cap only affects the AMOUNT APPLIED FOR and the co-financing. If the involvement or the number of months varies between years, fill in the grids to the right of the row (from column N) for those years.</t>
        </r>
      </text>
    </comment>
    <comment ref="B28" authorId="1" shapeId="0" xr:uid="{00000000-0006-0000-0800-000009000000}">
      <text>
        <r>
          <rPr>
            <sz val="11"/>
            <color theme="1"/>
            <rFont val="Calibri"/>
            <family val="2"/>
            <charset val="1"/>
          </rPr>
          <t>Employed doctoral student. Choose a category from the list (without/with a medical or dental degree, or licensed). The monthly salary is fetched automatically from the doctoral salary ladder in Settings; project year = doctoral year and the salary steps up automatically. If the involvement or the number of months varies between years, fill in the grids to the right of the row (from column N) for those years.</t>
        </r>
      </text>
    </comment>
    <comment ref="C56" authorId="0" shapeId="0" xr:uid="{00000000-0006-0000-0800-00000A000000}">
      <text>
        <r>
          <rPr>
            <sz val="11"/>
            <color theme="1"/>
            <rFont val="Calibri"/>
            <family val="2"/>
            <charset val="1"/>
          </rPr>
          <t>Choose how the cost of non-KI staff is booked, depending on what the funder allows:
• Consultancy (purchased service): PART of the INDI base.
• Transfer (grant passed on, 77xx): NOT part of the INDI base.</t>
        </r>
      </text>
    </comment>
    <comment ref="B57" authorId="1" shapeId="0" xr:uid="{00000000-0006-0000-0800-00000B000000}">
      <text>
        <r>
          <rPr>
            <sz val="11"/>
            <color theme="1"/>
            <rFont val="Calibri"/>
            <family val="2"/>
            <charset val="1"/>
          </rPr>
          <t>Staff not employed by KI, e.g. at the Public Dental Service or Region Stockholm. Enter monthly salary, involvement and months. Region LKP (from Settings) is added automatically. If the involvement or the number of months varies between years, fill in the grids to the right of the row (from column N) for those years.</t>
        </r>
      </text>
    </comment>
    <comment ref="D71" authorId="0" shapeId="0" xr:uid="{00000000-0006-0000-0800-00000C000000}">
      <text>
        <r>
          <rPr>
            <sz val="11"/>
            <color theme="1"/>
            <rFont val="Calibri"/>
            <family val="2"/>
            <charset val="1"/>
          </rPr>
          <t>Share of the salary sum (Salary rows 1–8) below the funder's salary cap. 100% when there is no cap. Calculated on monthly salary × months × involvement.</t>
        </r>
      </text>
    </comment>
    <comment ref="B78" authorId="0" shapeId="0" xr:uid="{00000000-0006-0000-0800-00000D000000}">
      <text>
        <r>
          <rPr>
            <sz val="11"/>
            <color theme="1"/>
            <rFont val="Calibri"/>
            <family val="2"/>
            <charset val="1"/>
          </rPr>
          <t>Account 40117 Co-financing staff: LKP above the funder's LKP cap plus salary above any salary cap.</t>
        </r>
      </text>
    </comment>
    <comment ref="B79" authorId="0" shapeId="0" xr:uid="{00000000-0006-0000-0800-00000E000000}">
      <text>
        <r>
          <rPr>
            <sz val="11"/>
            <color theme="1"/>
            <rFont val="Calibri"/>
            <family val="2"/>
            <charset val="1"/>
          </rPr>
          <t>Account 50117 Co-financing premises: premises costs when the funder does not reimburse them.</t>
        </r>
      </text>
    </comment>
    <comment ref="B80" authorId="0" shapeId="0" xr:uid="{00000000-0006-0000-0800-00000F000000}">
      <text>
        <r>
          <rPr>
            <sz val="11"/>
            <color theme="1"/>
            <rFont val="Calibri"/>
            <family val="2"/>
            <charset val="1"/>
          </rPr>
          <t>Account 49917 Co-financing INDI: KI's INDI cost minus the OH reimbursement the funder pays.</t>
        </r>
      </text>
    </comment>
    <comment ref="B85" authorId="0" shapeId="0" xr:uid="{00000000-0006-0000-0800-000010000000}">
      <text>
        <r>
          <rPr>
            <sz val="11"/>
            <color theme="1"/>
            <rFont val="Calibri"/>
            <family val="2"/>
            <charset val="1"/>
          </rPr>
          <t>Enter the funder's awarded or applied ceiling per year (for funders with fixed amounts, e.g. SOF, ADSS, the Swedish Dental Society, RaHFo, Eklund). Leave blank otherwise. The row Left to allocate shows the margin vs the amount applied for.</t>
        </r>
      </text>
    </comment>
  </commentList>
</comments>
</file>

<file path=xl/sharedStrings.xml><?xml version="1.0" encoding="utf-8"?>
<sst xmlns="http://schemas.openxmlformats.org/spreadsheetml/2006/main" count="1824" uniqueCount="357">
  <si>
    <t>KAROLINSKA INSTITUTET · DENTMED</t>
  </si>
  <si>
    <t>Budget template for research applications — summary per funder</t>
  </si>
  <si>
    <t>All amounts in SEK. Set constants on the Settings tab. Build the budget on the relevant funder tab.</t>
  </si>
  <si>
    <t>Current constants</t>
  </si>
  <si>
    <t>LKP (payroll overhead)</t>
  </si>
  <si>
    <t>INDI (default department)</t>
  </si>
  <si>
    <t>Annual salary indexation</t>
  </si>
  <si>
    <t>Default department</t>
  </si>
  <si>
    <t>Funder</t>
  </si>
  <si>
    <t>Full project cost</t>
  </si>
  <si>
    <t>Amount applied for</t>
  </si>
  <si>
    <t>KI co-financing</t>
  </si>
  <si>
    <t>Co-fin. %</t>
  </si>
  <si>
    <t>Forte</t>
  </si>
  <si>
    <t>VR</t>
  </si>
  <si>
    <t>Formas</t>
  </si>
  <si>
    <t>Vinnova</t>
  </si>
  <si>
    <t>Cancerfonden</t>
  </si>
  <si>
    <t>Hjärt-Lungfonden</t>
  </si>
  <si>
    <t>KAW</t>
  </si>
  <si>
    <t>RaHFo</t>
  </si>
  <si>
    <t>ADSS</t>
  </si>
  <si>
    <t>Tandläkarsällskapet</t>
  </si>
  <si>
    <t>SOF</t>
  </si>
  <si>
    <t>ALF</t>
  </si>
  <si>
    <t>Eklund Foundation</t>
  </si>
  <si>
    <t>Total (if all are awarded)</t>
  </si>
  <si>
    <t>Note: a project is normally submitted to one funder. The table lets you compare the outcome across funders.</t>
  </si>
  <si>
    <t>HOW TO USE THE TEMPLATE</t>
  </si>
  <si>
    <t>1.  Check the constants on the Settings tab (LKP, INDI, salary index) and the default department.</t>
  </si>
  <si>
    <t>2.  Check the funder rules in Settings — OH rate/base, LKP cap (e.g. RaHFo 52%, KAW 50%) and whether premises are reimbursed — against the current call.</t>
  </si>
  <si>
    <t>3.  Open the funder's tab. Fill in project details, start year and number of years (1–6). Department can be changed per tab (drives the INDI rate).</t>
  </si>
  <si>
    <t>4.  Enter staff: monthly salary (full-time), involvement % and months. If the involvement or the months vary between years, fill in the grids FTE % per year (N–S) and Months per year (U–Z) on the row, empty cells follow columns D and E. LKP and indexation are added automatically. Full salary is always budgeted, any salary/LKP cap only affects the amount applied for. Section D at the bottom shows person-months and full-time equivalents.</t>
  </si>
  <si>
    <t>5.  Fill in running costs. Direct costs (B.1) are part of the INDI base; other costs (B.2) are not.</t>
  </si>
  <si>
    <t>6.  Read off TOTAL PROJECT COST, AMOUNT APPLIED FOR and CO-FINANCING — split by cost type (40117 staff · 50117 premises · 49917 INDI).</t>
  </si>
  <si>
    <t>7.  Smaller/other funder? Use the 'Other funder' tab — all terms (OH, LKP cap, premises) are set directly on the tab.</t>
  </si>
  <si>
    <t>8.  Need more tabs? Right-click a tab ▸ Move/copy ▸ Create a copy and rename it.</t>
  </si>
  <si>
    <t>9.  Grant awarded? Open the Budget basis tab — choose funder and budget year to get posting rows and co-financing for the department's budget model.</t>
  </si>
  <si>
    <t>SETTINGS  ·  Global constants &amp; funder rules</t>
  </si>
  <si>
    <t>Only change the blue cells. All calculation tabs update automatically. Source: KI's official costing template and the funders' terms 2026.</t>
  </si>
  <si>
    <t>1.  BASIC CONSTANTS (KI Dentmed, 2026)</t>
  </si>
  <si>
    <t>Parameter</t>
  </si>
  <si>
    <t>Value</t>
  </si>
  <si>
    <t>Comment</t>
  </si>
  <si>
    <t>Payroll overhead (LKP)</t>
  </si>
  <si>
    <t>Applies to KI-employed staff aged 0–65. Set annually by KI Finance (reg. no. 2-4811/2025). Age-differentiated 2026: 66–84 yrs 38.49%, 85+ yrs 27.74% — adjust directly in the calculation if needed.</t>
  </si>
  <si>
    <t xml:space="preserve">   – Social security charges (LKP)</t>
  </si>
  <si>
    <t xml:space="preserve">   – Holiday pay supplement</t>
  </si>
  <si>
    <t>Default department (for INDI)</t>
  </si>
  <si>
    <t>OF – DENTMED</t>
  </si>
  <si>
    <t>INDI – indirect costs (overhead)</t>
  </si>
  <si>
    <t>Indirect cost mark-up (overhead) for the default department. Calculated on the INDI base.</t>
  </si>
  <si>
    <t xml:space="preserve">   – of which department-level</t>
  </si>
  <si>
    <t xml:space="preserve">   – of which university-level</t>
  </si>
  <si>
    <t>Indexes salaries from year 2 onwards. Set e.g. 3% for indexation, 0% for fixed prices.</t>
  </si>
  <si>
    <t>Default start year</t>
  </si>
  <si>
    <t>Default number of years</t>
  </si>
  <si>
    <t>Currency</t>
  </si>
  <si>
    <t>SEK (kr)</t>
  </si>
  <si>
    <t>LKP non-KI / Region (Public Dental Service)</t>
  </si>
  <si>
    <t>Payroll overhead for staff not employed by KI, e.g. the Public Dental Service/Region Stockholm. Used in section Non-KI staff (B.3) on the calculation tabs.</t>
  </si>
  <si>
    <t>2.  KI INDI rates 2026 (source: INDI FO 2026) – selected per calculation tab in cell C7</t>
  </si>
  <si>
    <t>Code</t>
  </si>
  <si>
    <t>Department (select this text)</t>
  </si>
  <si>
    <t>Dept-level</t>
  </si>
  <si>
    <t>Univ-level</t>
  </si>
  <si>
    <t>INDI total</t>
  </si>
  <si>
    <t>OF</t>
  </si>
  <si>
    <t>Research rates (activity 2/3). OV has its own, lower central rates. Update annually against the budget prerequisites.</t>
  </si>
  <si>
    <t>OV</t>
  </si>
  <si>
    <t>OV – University Dental Clinic</t>
  </si>
  <si>
    <t>3.  FUNDER RULES  ·  prefilled as a starting point – ALWAYS VERIFY against the current call</t>
  </si>
  <si>
    <t>Funder (key)</t>
  </si>
  <si>
    <t>OH model</t>
  </si>
  <si>
    <t>OH rate</t>
  </si>
  <si>
    <t>OH base</t>
  </si>
  <si>
    <t>Salary cap SEK/month</t>
  </si>
  <si>
    <t>LKP cap %</t>
  </si>
  <si>
    <t>Reimburses premises</t>
  </si>
  <si>
    <t>Co-fin. req.</t>
  </si>
  <si>
    <t>Max years</t>
  </si>
  <si>
    <t>Full cost (SUHF)</t>
  </si>
  <si>
    <t>INDI base</t>
  </si>
  <si>
    <t>Yes</t>
  </si>
  <si>
    <t>Swedish Research Council (Vetenskapsrådet). Government research council — full cost coverage under the SUHF model; the OH rate on the calculation tab follows the selected department's INDI. Budget is entered in Prisma.</t>
  </si>
  <si>
    <t>Forte (health, working life, welfare). Full cost coverage; INDI and LKP at KI's rates.</t>
  </si>
  <si>
    <t>Formas. Full cost model. Check any caps per call.</t>
  </si>
  <si>
    <t>Vinnova. Full cost model, but programmes often require co-financing — enter the requirement in column I and it is checked on the tab.</t>
  </si>
  <si>
    <t>Flat rate (verify)</t>
  </si>
  <si>
    <t>Share of grant</t>
  </si>
  <si>
    <t>Swedish Cancer Society (Cancerfonden). Indirect costs reimbursed at max 15.25% of the grant (hence OH base 'Share of grant'). The applicant's own salary for permanently employed senior lecturers/professors may not be applied for. The head of department certifies the co-financing at application. Verify the current level.</t>
  </si>
  <si>
    <t>HLF</t>
  </si>
  <si>
    <t>Swedish Heart-Lung Foundation. Indirect costs (OH) may amount to max 18% of the awarded amount. Verify the current level and grant length per call.</t>
  </si>
  <si>
    <t>No</t>
  </si>
  <si>
    <t>Knut and Alice Wallenberg Foundation. OH normally max 20% of the total awarded grant; premises costs are not reimbursed and LKP is reimbursed up to 50% — excess LKP and premises become KI's co-financing (mandatory; the President endorses/prioritises the application). Verify the terms of the current call.</t>
  </si>
  <si>
    <t>Radiumhemmet Research Funds (Cancer Society in Stockholm + King Gustaf V's Jubilee Fund). Clinical patient-centred cancer research; deadline 1 Sep; max 3 years; one project grant per principal applicant at a time. The budget only allows salary (incl. LKP currently 52%), running costs and equipment (&gt;SEK 20k requires a quotation) — no OH mark-up, so the entire INDI plus the LKP gap (59.86 − 52%) becomes co-financing (approx. SEK 0.3m per SEK 1m spent). Own salary max 50% of the awarded grant. If the funds are administered by the funds' secretariat, no INDI arises at KI. Check rahfo.se.</t>
  </si>
  <si>
    <t>American Dental Society of Sweden. Smaller research grants. Check the funder's OH reimbursement for the call and enter it in column D. Use the row Awarded/applied grant for a fixed ceiling.</t>
  </si>
  <si>
    <t>STS</t>
  </si>
  <si>
    <t>Swedish Dental Society. Smaller research/project grants. Check the funder's OH reimbursement and enter it in column D. Use the row Awarded/applied grant for a fixed ceiling.</t>
  </si>
  <si>
    <t>Flat rate 18.08%</t>
  </si>
  <si>
    <t>SOF – Steering Group for Odontological Research (KI + Region Stockholm + FTV + Praktikertjänst). Max SEK 500k/project and year, 3-year projects; principal applicant employed ≥40% at Dentmed. Reimburses indirect costs at 18.08%; the remainder of KI's INDI becomes co-financing. Put IT/OA fees and transfers under Other costs (B.2).</t>
  </si>
  <si>
    <t>Flat rate 5%</t>
  </si>
  <si>
    <t>ALF Medicine (Research Council KI–Region Stockholm). Clinical medical research, approx. SEK 0.3–1.1m/year for max 3 years, application in Researchweb. Overhead may be charged to the project at max 5%; the rest of KI's INDI becomes co-financing. Region/public dental service staff are budgeted under Non-KI staff (B.3).</t>
  </si>
  <si>
    <t>Eklund</t>
  </si>
  <si>
    <t>Eklund Foundation for Odontological Research and Education. Private foundation (TePe/Malmö). One-off payment of up to EUR 250,000 in total per year (shared between awarded projects). Application period May. Priority to periodontology, implantology, cariology. Travel and salary costs require specific justification. EUR conversion at the bottom of the tab.</t>
  </si>
  <si>
    <t>4.  KI CHART OF ACCOUNTS (reference for budgeting and UBW entry)</t>
  </si>
  <si>
    <t>Cost type</t>
  </si>
  <si>
    <t>Account</t>
  </si>
  <si>
    <t>Salaries, permanent staff + social charges</t>
  </si>
  <si>
    <t>4011 / 4060</t>
  </si>
  <si>
    <t>Salaries incl. LKP</t>
  </si>
  <si>
    <t>Doctoral salaries + social charges</t>
  </si>
  <si>
    <t>4015 / 4062</t>
  </si>
  <si>
    <t>Doctoral positions incl. LKP</t>
  </si>
  <si>
    <t>Joint costs (INDI)</t>
  </si>
  <si>
    <t>49968 + 49988</t>
  </si>
  <si>
    <t>Departmental and university INDI — calculated automatically in the budget model</t>
  </si>
  <si>
    <t>Premises costs</t>
  </si>
  <si>
    <t>50111</t>
  </si>
  <si>
    <t>Not part of the INDI base (internal rent in the budget model)</t>
  </si>
  <si>
    <t>Travel costs</t>
  </si>
  <si>
    <t>5522</t>
  </si>
  <si>
    <t>Part of the INDI base</t>
  </si>
  <si>
    <t>Other running costs</t>
  </si>
  <si>
    <t>5797</t>
  </si>
  <si>
    <t>Materials, services etc.</t>
  </si>
  <si>
    <t>IT fee / OA reading fee (KI-internal)</t>
  </si>
  <si>
    <t>57219 / 57279</t>
  </si>
  <si>
    <t>Not part of the INDI base</t>
  </si>
  <si>
    <t>Depreciation</t>
  </si>
  <si>
    <t>6911</t>
  </si>
  <si>
    <t>Not part of the INDI base; capitalisation &gt;SEK 40k</t>
  </si>
  <si>
    <t>Transfers (grants passed on)</t>
  </si>
  <si>
    <t>7711 etc.</t>
  </si>
  <si>
    <t>Passed on to another party; outside the INDI base</t>
  </si>
  <si>
    <t>Co-financing staff</t>
  </si>
  <si>
    <t>40117</t>
  </si>
  <si>
    <t>The co-financing accounts are used with the same account in both debit and credit and are INDI-exempt; posted continuously, no later than the month after the closed quarter.</t>
  </si>
  <si>
    <t>Co-financing INDI</t>
  </si>
  <si>
    <t>49917</t>
  </si>
  <si>
    <t>INDI beyond the funder's OH — debit source project / credit grant project</t>
  </si>
  <si>
    <t>Co-financing premises</t>
  </si>
  <si>
    <t>50117</t>
  </si>
  <si>
    <t>Premises the funder does not reimburse — debit/credit</t>
  </si>
  <si>
    <t>Co-financing other running costs</t>
  </si>
  <si>
    <t>57117</t>
  </si>
  <si>
    <t>Other non-reimbursed running costs — debit/credit</t>
  </si>
  <si>
    <t>Grant income</t>
  </si>
  <si>
    <t>3511 / 3512 / 3521-3526</t>
  </si>
  <si>
    <t>3511 government agencies/councils · 3512 Swedish non-government (foundations etc.) · 352x foreign/EU</t>
  </si>
  <si>
    <t>5.  COLOUR KEY</t>
  </si>
  <si>
    <t>Example</t>
  </si>
  <si>
    <t>Blue figure on cream background = field you fill in</t>
  </si>
  <si>
    <t>Black text = formula/calculation (locked)</t>
  </si>
  <si>
    <t>Green text = fetched from another tab/the rules table</t>
  </si>
  <si>
    <t>Plum = headings, totals and key rows</t>
  </si>
  <si>
    <t>6.  DOCTORAL SALARY LADDER  ·  gross monthly salary (from 2025-10-01) – drives doctoral rows on the calculation tabs</t>
  </si>
  <si>
    <t>Doctoral year / step</t>
  </si>
  <si>
    <t>Without medical degree</t>
  </si>
  <si>
    <t>With medical/dental degree</t>
  </si>
  <si>
    <t>Licensed MD/DDS + internship</t>
  </si>
  <si>
    <t>Gross salary/month. LKP is added automatically. Category is selected on doctoral rows. Update when new levels are set.</t>
  </si>
  <si>
    <t>Doctoral year 1 (months 1–12)</t>
  </si>
  <si>
    <t>Doctoral year 2 (months 13–24)</t>
  </si>
  <si>
    <t>Doctoral year 3 (months 25–36)</t>
  </si>
  <si>
    <t>Doctoral year 4 (from month 37)</t>
  </si>
  <si>
    <t>After public defence (+ one-off SEK 3,000)</t>
  </si>
  <si>
    <t>Version V4 EN (2026-08-24 / CB) · English edition; also available in Swedish. V3/V4 news: funder-specific LKP cap (RaHFo 52%, KAW 50%) with co-financing on account 40117 · co-financing split 40117/50117/49917 · OH base 'Share of grant' (Cancerfonden 15.25%, HLF 18%, KAW 20%) · new tabs RaHFo and Budget basis · INDI follows each tab's department choice · full salary cost is always budgeted (salary caps only affect the amount applied for).</t>
  </si>
  <si>
    <t>BUDGET BASIS  ·  From application costing to the department's budget model</t>
  </si>
  <si>
    <t>Choose a funder tab and a budget year (calendar year). The tab translates the costing into budget rows per account for budget entry in the department's budget model, plus the co-financing posting.</t>
  </si>
  <si>
    <t>1.  SELECT PROJECT AND BUDGET YEAR</t>
  </si>
  <si>
    <t>Funder (tab)</t>
  </si>
  <si>
    <t>Start year:</t>
  </si>
  <si>
    <t>Budget year (calendar year)</t>
  </si>
  <si>
    <t>No. of years:</t>
  </si>
  <si>
    <t>Project title</t>
  </si>
  <si>
    <t>Project year:</t>
  </si>
  <si>
    <t>Project number (UBW)</t>
  </si>
  <si>
    <t>Status:</t>
  </si>
  <si>
    <t>2.  BUDGET ROWS FOR THE PROJECT  ·  budget entry in the department's budget model (selected year)</t>
  </si>
  <si>
    <t>Item</t>
  </si>
  <si>
    <t>Account (UBW)</t>
  </si>
  <si>
    <t>Selected year</t>
  </si>
  <si>
    <t>Whole project</t>
  </si>
  <si>
    <t>Guidance</t>
  </si>
  <si>
    <t>Grant income (applied/awarded part)</t>
  </si>
  <si>
    <t>35xx</t>
  </si>
  <si>
    <t>3511 government agencies/councils · 3512 Swedish foundations etc. · 352x foreign/EU. Recognised as income in step with spending (reverse matching) — budget the income equal to the year's grant-funded cost.</t>
  </si>
  <si>
    <t>Salaries incl. LKP (KI staff and doctoral students)</t>
  </si>
  <si>
    <t>4011/4060 · 4015/4062</t>
  </si>
  <si>
    <t>In the budget model, salaries come from the Salary budget tab (Primula) with coding per project — reconcile against this amount.</t>
  </si>
  <si>
    <t>Direct running costs (B.1)</t>
  </si>
  <si>
    <t>55xx/57xx etc.</t>
  </si>
  <si>
    <t>E.g. 5522 travel, 5797 other services. Part of the INDI base.</t>
  </si>
  <si>
    <t>Not part of the INDI base.</t>
  </si>
  <si>
    <t>Investments &gt;SEK 40k are capitalised; depreciation via the asset register (simulated in the budget model).</t>
  </si>
  <si>
    <t>Internal services / IT / OA</t>
  </si>
  <si>
    <t>KI-internal fees; outside the INDI base.</t>
  </si>
  <si>
    <t>Scholarships, subcontracting, other (B.2)</t>
  </si>
  <si>
    <t>per chart of accounts</t>
  </si>
  <si>
    <t>Scholarships and transfers are coded outside the INDI base (transfer: 77xx).</t>
  </si>
  <si>
    <t>Other funder</t>
  </si>
  <si>
    <t>Non-KI staff (B.3)</t>
  </si>
  <si>
    <t>Coding follows the choice on the calculation tab: purchased service (57xx, part of the INDI base) or transfer (7711, outside).</t>
  </si>
  <si>
    <t>INDI — calculated automatically in the budget model</t>
  </si>
  <si>
    <t>NOT budgeted manually. The budget model calculates INDI on the INDI base — use the amount as a check value.</t>
  </si>
  <si>
    <t>TOTAL COSTS (check = total project cost)</t>
  </si>
  <si>
    <t>Must match TOTAL PROJECT COST on the calculation tab.</t>
  </si>
  <si>
    <t>3.  CO-FINANCING  ·  posting (selected year)</t>
  </si>
  <si>
    <t>Posting in UBW / the budget model</t>
  </si>
  <si>
    <t>Staff — non-reimbursed LKP and salary above cap</t>
  </si>
  <si>
    <t>Debit source project (e.g. research appropriation, activity 2) / Credit the grant project — same account in both legs.</t>
  </si>
  <si>
    <t>Premises costs the funder does not reimburse</t>
  </si>
  <si>
    <t>Indirect costs beyond the funder's OH</t>
  </si>
  <si>
    <t>TOTAL CO-FINANCING</t>
  </si>
  <si>
    <t>Budgeted on both the source project (debit) and the grant project (credit) — nets to 0 for the department.</t>
  </si>
  <si>
    <t>Permitted paths (activity code): 1→4, 2→3, 3→3, 4→4 — never between education and research; commissioned activities (5/6) may neither be co-financed nor act as source. Posted continuously, no later than the month after the most recently closed quarter. All four co-financing accounts are INDI-exempt.</t>
  </si>
  <si>
    <t>4.  CHECKLIST BEFORE BUDGETING</t>
  </si>
  <si>
    <t>☐  Head-of-department decision to accept the grant and on the co-financing source (≥SEK 3m or &gt;5 years: together with the University Director; EU grants: always head of department + University Director).</t>
  </si>
  <si>
    <t>☐  Project set up in UBW with the correct activity digit (research grant → last digit 3) and the correct funder code.</t>
  </si>
  <si>
    <t>☐  Contract ledger (M7): Co-financing = Yes, total amount for the contract period, approved "Co-financing INDI %" and category table per cost type — otherwise the co-financing report and report 10 are wrong/empty.</t>
  </si>
  <si>
    <t>☐  Budget the project in the budget model's budget entry as per the rows in section 2 — INDI is calculated automatically by the budget model.</t>
  </si>
  <si>
    <t>☐  Budget the co-financing as per section 3: debit the source project and credit the grant project (40117/50117/49917).</t>
  </si>
  <si>
    <t>☐  Follow-up: the Excelerator report "Samfinansiering (INDI)" monthly plus contract-ledger reports 5 and 10. A post-calculation is mandatory for grants &gt;SEK 100k.</t>
  </si>
  <si>
    <t>☐  RaHFo: if the funds are administered by the funds' secretariat they are not taken into KI — then no INDI arises and the project is not budgeted in UBW.</t>
  </si>
  <si>
    <t>Blue fields = choose/fill in · Black = formula · Green = fetched from the selected calculation tab. Amounts are fetched live — if the costing changes, this basis updates.</t>
  </si>
  <si>
    <t>EXAMPLE</t>
  </si>
  <si>
    <t>EXAMPLE  ·  How to fill in a project budget</t>
  </si>
  <si>
    <t>Karolinska Institutet · Dentmed   |   All amounts in SEK   |   Fill in blue fields – the rest is calculated</t>
  </si>
  <si>
    <t>PROJECT DETAILS</t>
  </si>
  <si>
    <t>Oral biofilm resistance in peri-implant mucositis – a randomised intervention study</t>
  </si>
  <si>
    <t>Principal investigator</t>
  </si>
  <si>
    <t>[First Last – fill in]</t>
  </si>
  <si>
    <t>Department</t>
  </si>
  <si>
    <t>Start year (year 1)</t>
  </si>
  <si>
    <t>No. of years (1–6)</t>
  </si>
  <si>
    <t>FUNDER TERMS  ·  fetched from Settings – VERIFY against the call</t>
  </si>
  <si>
    <t>Funder OH rate</t>
  </si>
  <si>
    <t>LKP reimbursed (cap)</t>
  </si>
  <si>
    <t>Co-financing requirement</t>
  </si>
  <si>
    <t>Max project length (yrs)</t>
  </si>
  <si>
    <t>EXAMPLE TAB – shows how the template is filled in. Not a real application.</t>
  </si>
  <si>
    <t>Columns D and E apply to every project year. If the involvement or the number of months varies, enter that year's value in the grids to the right, empty cells follow D and E. Enter 0 % for a year in which the person does not take part.</t>
  </si>
  <si>
    <t>FTE PER YEAR  ·  fill in only if it varies between years</t>
  </si>
  <si>
    <t>MONTHS PER YEAR  ·  fill in only if they vary between years</t>
  </si>
  <si>
    <t>WHOLE PERIOD</t>
  </si>
  <si>
    <t>Cost item</t>
  </si>
  <si>
    <t>Monthly salary</t>
  </si>
  <si>
    <t>FTE %
all years</t>
  </si>
  <si>
    <t>Months
all years</t>
  </si>
  <si>
    <t>Total</t>
  </si>
  <si>
    <t>Person-mths</t>
  </si>
  <si>
    <t>Avg. FTE</t>
  </si>
  <si>
    <t>A.  STAFF COSTS  (KI employees)</t>
  </si>
  <si>
    <t>A.  STAFF (KI employees)</t>
  </si>
  <si>
    <t>Principal investigator (professor)</t>
  </si>
  <si>
    <t>Postdoc</t>
  </si>
  <si>
    <t>Research nurse</t>
  </si>
  <si>
    <t>Doctoral students – salary per the doctoral ladder (project year = doctoral year, salary steps up automatically)</t>
  </si>
  <si>
    <t>Doctoral students</t>
  </si>
  <si>
    <t>Doctoral student 1</t>
  </si>
  <si>
    <t>Total salaries (excl. LKP)</t>
  </si>
  <si>
    <t>Total staff cost incl. LKP</t>
  </si>
  <si>
    <t>B.  RUNNING COSTS</t>
  </si>
  <si>
    <t>B.1  Direct running costs  ·  part of the INDI base</t>
  </si>
  <si>
    <t>Travel and conferences</t>
  </si>
  <si>
    <t>Consumables / lab (incl. project materials)</t>
  </si>
  <si>
    <t>Chemicals / reagents (incl. assay reagents)</t>
  </si>
  <si>
    <t>Purchased services / consultants (incl. analysis assignments)</t>
  </si>
  <si>
    <t>Equipment / furnishings (expensed, incl. analysis equipment)</t>
  </si>
  <si>
    <t>Publication / Open Access</t>
  </si>
  <si>
    <t>Animal costs</t>
  </si>
  <si>
    <t>Other direct running costs</t>
  </si>
  <si>
    <t>Total direct running costs</t>
  </si>
  <si>
    <t>B.2  Other costs  ·  NOT part of the INDI base</t>
  </si>
  <si>
    <t>Depreciation (capitalised equipment)</t>
  </si>
  <si>
    <t>Internal services / IT fee</t>
  </si>
  <si>
    <t>Scholarships</t>
  </si>
  <si>
    <t>Subcontracting</t>
  </si>
  <si>
    <t>Other (not INDI-generating)</t>
  </si>
  <si>
    <t>Total other costs</t>
  </si>
  <si>
    <t>B.3  Non-KI staff (e.g. Public Dental Service/Region)</t>
  </si>
  <si>
    <t>B.3  NON-KI STAFF</t>
  </si>
  <si>
    <t>Booked as</t>
  </si>
  <si>
    <t>Consultancy</t>
  </si>
  <si>
    <t>Total non-KI salaries (excl. LKP)</t>
  </si>
  <si>
    <t>Total non-KI incl. Region LKP</t>
  </si>
  <si>
    <t>C.  INDIRECT COSTS (INDI)</t>
  </si>
  <si>
    <t>INDI base (staff incl. LKP + direct running costs + any consultancy)</t>
  </si>
  <si>
    <t>KI INDI cost</t>
  </si>
  <si>
    <t>TOTAL PROJECT COST  ·  full cost (KI)</t>
  </si>
  <si>
    <t>APPLICATION  ·  WHAT THE FUNDER REIMBURSES</t>
  </si>
  <si>
    <t>Salary sum reimbursed (after any salary cap)</t>
  </si>
  <si>
    <t>LKP reimbursed by the funder</t>
  </si>
  <si>
    <t>Running costs reimbursed (B.1 + B.2 + non-KI, excl. non-reimbursed premises)</t>
  </si>
  <si>
    <t>Indirect costs reimbursed by the funder (OH)</t>
  </si>
  <si>
    <t>AMOUNT APPLIED FOR (reimbursed direct costs + reimbursed LKP + reimbursed OH)</t>
  </si>
  <si>
    <t>KI CO-FINANCING  ·  full cost − amount applied for, by cost type</t>
  </si>
  <si>
    <t>– Staff: non-reimbursed LKP and salary above cap    (account 40117)</t>
  </si>
  <si>
    <t>– Premises costs not reimbursed    (account 50117)</t>
  </si>
  <si>
    <t>– Indirect costs beyond the funder's OH    (account 49917)</t>
  </si>
  <si>
    <t>Co-financing share (of full cost)</t>
  </si>
  <si>
    <t>RECONCILIATION AGAINST GRANT  ·  optional – for funders with fixed amounts (e.g. SOF, ADSS, RaHFo, Eklund)</t>
  </si>
  <si>
    <t>Awarded / applied grant – ceiling</t>
  </si>
  <si>
    <t>Left to allocate (grant − amount applied for)</t>
  </si>
  <si>
    <t>Blue fields = fill in  ·  Black = formula (locked)  ·  Green = fetched from Settings/the rules table.  Grey column = outside the project period.  Co-financing per account: 40117 staff · 50117 premises · 49917 INDI.  Unprotect via Review ▸ Unprotect sheet.  The grids to the right (N–S FTE, U–Z months) override columns D and E for individual years; AB–AC show person-months and average FTE for the whole period. Staffing is summarised in section D at the bottom.</t>
  </si>
  <si>
    <t>D.  STAFFING  ·  person-months and FTE across the whole project period</t>
  </si>
  <si>
    <t>Staff group</t>
  </si>
  <si>
    <t>KI employees (rows 19–26)</t>
  </si>
  <si>
    <t>Doctoral students (rows 28–31)</t>
  </si>
  <si>
    <t>Non-KI staff (rows 57–60)</t>
  </si>
  <si>
    <t>TOTAL PERSON-MONTHS</t>
  </si>
  <si>
    <t>Equivalent full-time equivalents (person-months / 12)</t>
  </si>
  <si>
    <t>Average staffing across the project period (FTE per year)</t>
  </si>
  <si>
    <t>Person-month = FTE × number of months. Empty cells in the grids to the right of the staff rows mean that columns D and E apply for that year. Enter 0 % for a year in which the person does not take part.</t>
  </si>
  <si>
    <t>FORTE  ·  Project budget</t>
  </si>
  <si>
    <t>Salary 1 (role/name)</t>
  </si>
  <si>
    <t>SWEDISH RESEARCH COUNCIL (VR)  ·  Project budget</t>
  </si>
  <si>
    <t>Transfer</t>
  </si>
  <si>
    <t>FORMAS  ·  Project budget</t>
  </si>
  <si>
    <t>VINNOVA  ·  Project budget</t>
  </si>
  <si>
    <t>SWEDISH CANCER SOCIETY (CANCERFONDEN)  ·  Project budget</t>
  </si>
  <si>
    <t>SWEDISH HEART-LUNG FOUNDATION  ·  Project budget</t>
  </si>
  <si>
    <t>KNUT &amp; ALICE WALLENBERG FOUNDATION (KAW)  ·  Project budget</t>
  </si>
  <si>
    <t>RADIUMHEMMET RESEARCH FUNDS (RaHFo)  ·  Project budget</t>
  </si>
  <si>
    <t>ADSS  ·  Project budget</t>
  </si>
  <si>
    <t>SWEDISH DENTAL SOCIETY (STS)  ·  Project budget</t>
  </si>
  <si>
    <t>SOF  ·  Project budget</t>
  </si>
  <si>
    <t>ALF MEDICINE  ·  Project budget</t>
  </si>
  <si>
    <t>EKLUND FOUNDATION  ·  Project budget</t>
  </si>
  <si>
    <t>EUR/SEK rate</t>
  </si>
  <si>
    <t>Cost item (EUR)</t>
  </si>
  <si>
    <t>Total (EUR)</t>
  </si>
  <si>
    <t>A.  STAFF COSTS (KI employees)</t>
  </si>
  <si>
    <t>Total salaries excl. LKP (EUR)</t>
  </si>
  <si>
    <t>Payroll overhead LKP (EUR)</t>
  </si>
  <si>
    <t>Total staff cost incl. LKP (EUR)</t>
  </si>
  <si>
    <t>B.1  Direct running costs</t>
  </si>
  <si>
    <t>Total direct running costs (EUR)</t>
  </si>
  <si>
    <t>B.2  Other costs (not INDI-generating)</t>
  </si>
  <si>
    <t>Total other costs (EUR)</t>
  </si>
  <si>
    <t>B.3  Non-KI staff</t>
  </si>
  <si>
    <t>Total non-KI salaries excl. LKP (EUR)</t>
  </si>
  <si>
    <t>Total non-KI incl. Region LKP (EUR)</t>
  </si>
  <si>
    <t>INDI base (EUR)</t>
  </si>
  <si>
    <t>KI INDI cost (EUR)</t>
  </si>
  <si>
    <t>SUMMARY (EUR)</t>
  </si>
  <si>
    <t>TOTAL PROJECT COST (EUR)</t>
  </si>
  <si>
    <t>Indirect costs reimbursed by the funder (EUR)</t>
  </si>
  <si>
    <t>AMOUNT APPLIED FOR (EUR)</t>
  </si>
  <si>
    <t>KI co-financing (EUR)</t>
  </si>
  <si>
    <t>The EUR rate is entered in cell H9. The Eklund Foundation application is made in EUR — the SEK costing above is the basis.</t>
  </si>
  <si>
    <t>OVRIG</t>
  </si>
  <si>
    <t>OTHER FUNDER  ·  Project budget</t>
  </si>
  <si>
    <t>FUNDER TERMS  ·  fill in and adapt to the funder at hand</t>
  </si>
  <si>
    <t>Funder name</t>
  </si>
  <si>
    <t>Adapt the terms above to the funder: OH rate + OH base ('Share of grant' for e.g. the Cancerfonden model), LKP reimbursed (KI's full LKP is 59.86%), salary cap and whether premises are reimbursed.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</si>
</sst>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0.0%"/>
    <numFmt numFmtId="165" formatCode="#,##0&quot; kr&quot;;\-#,##0&quot; kr&quot;;\–"/>
    <numFmt numFmtId="166" formatCode="#,##0&quot; kr&quot;"/>
    <numFmt numFmtId="167" formatCode="#,##0;\-#,##0;\–"/>
    <numFmt numFmtId="168" formatCode="0.##"/>
    <numFmt numFmtId="169" formatCode="0.0"/>
  </numFmts>
  <fonts count="16" x14ac:knownFonts="1">
    <font>
      <sz val="11"/>
      <color theme="1"/>
      <name val="Calibri"/>
      <family val="2"/>
      <charset val="1"/>
    </font>
    <font>
      <b/>
      <sz val="15"/>
      <color rgb="FFFFFFFF"/>
      <name val="Arial"/>
      <family val="2"/>
    </font>
    <font>
      <sz val="9"/>
      <color rgb="FF53565A"/>
      <name val="Arial"/>
      <family val="2"/>
    </font>
    <font>
      <b/>
      <sz val="11"/>
      <color rgb="FFFFFFFF"/>
      <name val="Arial"/>
      <family val="2"/>
    </font>
    <font>
      <sz val="10"/>
      <color rgb="FF000000"/>
      <name val="Arial"/>
      <family val="2"/>
    </font>
    <font>
      <sz val="10"/>
      <color rgb="FF006100"/>
      <name val="Arial"/>
      <family val="2"/>
    </font>
    <font>
      <b/>
      <sz val="9"/>
      <color rgb="FFFFFFFF"/>
      <name val="Arial"/>
      <family val="2"/>
    </font>
    <font>
      <b/>
      <sz val="10"/>
      <color rgb="FF000000"/>
      <name val="Arial"/>
      <family val="2"/>
    </font>
    <font>
      <sz val="8"/>
      <color rgb="FF53565A"/>
      <name val="Arial"/>
      <family val="2"/>
    </font>
    <font>
      <sz val="10"/>
      <color rgb="FF0000CC"/>
      <name val="Arial"/>
      <family val="2"/>
    </font>
    <font>
      <b/>
      <sz val="10"/>
      <color rgb="FF870052"/>
      <name val="Arial"/>
      <family val="2"/>
    </font>
    <font>
      <b/>
      <sz val="11"/>
      <color rgb="FF870052"/>
      <name val="Arial"/>
      <family val="2"/>
    </font>
    <font>
      <b/>
      <sz val="12"/>
      <color rgb="FFFFFFFF"/>
      <name val="Arial"/>
      <family val="2"/>
    </font>
    <font>
      <b/>
      <sz val="9"/>
      <color rgb="FFC00000"/>
      <name val="Arial"/>
      <family val="2"/>
    </font>
    <font>
      <b/>
      <sz val="10"/>
      <color rgb="FF006100"/>
      <name val="Arial"/>
      <family val="2"/>
    </font>
    <font>
      <sz val="10"/>
      <color rgb="FF000000"/>
      <name val="Arial"/>
      <family val="2"/>
    </font>
  </fonts>
  <fills count="7">
    <fill>
      <patternFill patternType="none"/>
    </fill>
    <fill>
      <patternFill patternType="gray125"/>
    </fill>
    <fill>
      <patternFill patternType="solid">
        <fgColor rgb="FF870052"/>
        <bgColor rgb="FF800080"/>
      </patternFill>
    </fill>
    <fill>
      <patternFill patternType="solid">
        <fgColor rgb="FF5A0037"/>
        <bgColor rgb="FF870052"/>
      </patternFill>
    </fill>
    <fill>
      <patternFill patternType="solid">
        <fgColor rgb="FFFFFCEF"/>
        <bgColor rgb="FFFFFFFF"/>
      </patternFill>
    </fill>
    <fill>
      <patternFill patternType="solid">
        <fgColor rgb="FFF1E0EA"/>
        <bgColor rgb="FFE8E8E8"/>
      </patternFill>
    </fill>
    <fill>
      <patternFill patternType="solid">
        <fgColor rgb="FFF0EFEE"/>
      </patternFill>
    </fill>
  </fills>
  <borders count="2">
    <border>
      <left/>
      <right/>
      <top/>
      <bottom/>
      <diagonal/>
    </border>
    <border>
      <left/>
      <right/>
      <top/>
      <bottom style="thin">
        <color rgb="FFBFBFBF"/>
      </bottom>
      <diagonal/>
    </border>
  </borders>
  <cellStyleXfs count="1">
    <xf numFmtId="0" fontId="0" fillId="0" borderId="0"/>
  </cellStyleXfs>
  <cellXfs count="82">
    <xf numFmtId="0" fontId="0" fillId="0" borderId="0" xfId="0"/>
    <xf numFmtId="0" fontId="9" fillId="4" borderId="1" xfId="0" applyFont="1" applyFill="1" applyBorder="1" applyAlignment="1" applyProtection="1">
      <alignment vertical="center"/>
      <protection locked="0"/>
    </xf>
    <xf numFmtId="0" fontId="7" fillId="0" borderId="1" xfId="0" applyFont="1" applyBorder="1" applyAlignment="1">
      <alignment vertical="center"/>
    </xf>
    <xf numFmtId="0" fontId="5" fillId="0" borderId="0" xfId="0" applyFont="1" applyAlignment="1">
      <alignment vertical="center"/>
    </xf>
    <xf numFmtId="0" fontId="8" fillId="0" borderId="0" xfId="0" applyFont="1" applyAlignment="1">
      <alignment vertical="center" wrapText="1"/>
    </xf>
    <xf numFmtId="0" fontId="4" fillId="0" borderId="0" xfId="0" applyFont="1" applyAlignment="1">
      <alignment vertical="center"/>
    </xf>
    <xf numFmtId="0" fontId="7" fillId="0" borderId="0" xfId="0" applyFont="1" applyAlignment="1">
      <alignment vertical="center"/>
    </xf>
    <xf numFmtId="0" fontId="9" fillId="4" borderId="0" xfId="0" applyFont="1" applyFill="1" applyAlignment="1" applyProtection="1">
      <alignment vertical="center"/>
      <protection locked="0"/>
    </xf>
    <xf numFmtId="0" fontId="8" fillId="0" borderId="0" xfId="0" applyFont="1" applyAlignment="1">
      <alignment vertical="center"/>
    </xf>
    <xf numFmtId="0" fontId="3" fillId="3" borderId="0" xfId="0" applyFont="1" applyFill="1" applyAlignment="1">
      <alignment vertical="center"/>
    </xf>
    <xf numFmtId="10" fontId="5" fillId="0" borderId="0" xfId="0" applyNumberFormat="1" applyFont="1" applyAlignment="1">
      <alignment vertical="center"/>
    </xf>
    <xf numFmtId="164" fontId="5" fillId="0" borderId="0" xfId="0" applyNumberFormat="1" applyFont="1" applyAlignment="1">
      <alignment vertical="center"/>
    </xf>
    <xf numFmtId="0" fontId="6" fillId="3" borderId="0" xfId="0" applyFont="1" applyFill="1" applyAlignment="1">
      <alignment vertical="center"/>
    </xf>
    <xf numFmtId="165" fontId="4" fillId="0" borderId="0" xfId="0" applyNumberFormat="1" applyFont="1" applyAlignment="1">
      <alignment vertical="center"/>
    </xf>
    <xf numFmtId="164" fontId="4" fillId="0" borderId="0" xfId="0" applyNumberFormat="1" applyFont="1" applyAlignment="1">
      <alignment vertical="center"/>
    </xf>
    <xf numFmtId="165" fontId="7" fillId="0" borderId="0" xfId="0" applyNumberFormat="1" applyFont="1" applyAlignment="1">
      <alignment vertical="center"/>
    </xf>
    <xf numFmtId="164" fontId="7" fillId="0" borderId="0" xfId="0" applyNumberFormat="1" applyFont="1" applyAlignment="1">
      <alignment vertical="center"/>
    </xf>
    <xf numFmtId="10" fontId="7" fillId="0" borderId="0" xfId="0" applyNumberFormat="1" applyFont="1" applyAlignment="1">
      <alignment vertical="center"/>
    </xf>
    <xf numFmtId="10" fontId="9" fillId="4" borderId="0" xfId="0" applyNumberFormat="1" applyFont="1" applyFill="1" applyAlignment="1" applyProtection="1">
      <alignment vertical="center"/>
      <protection locked="0"/>
    </xf>
    <xf numFmtId="10" fontId="4" fillId="0" borderId="0" xfId="0" applyNumberFormat="1" applyFont="1" applyAlignment="1">
      <alignment vertical="center"/>
    </xf>
    <xf numFmtId="164" fontId="9" fillId="4" borderId="0" xfId="0" applyNumberFormat="1" applyFont="1" applyFill="1" applyAlignment="1" applyProtection="1">
      <alignment vertical="center"/>
      <protection locked="0"/>
    </xf>
    <xf numFmtId="1" fontId="9" fillId="4" borderId="0" xfId="0" applyNumberFormat="1" applyFont="1" applyFill="1" applyAlignment="1" applyProtection="1">
      <alignment vertical="center"/>
      <protection locked="0"/>
    </xf>
    <xf numFmtId="10" fontId="10" fillId="5" borderId="0" xfId="0" applyNumberFormat="1" applyFont="1" applyFill="1" applyAlignment="1" applyProtection="1">
      <alignment vertical="center"/>
      <protection locked="0"/>
    </xf>
    <xf numFmtId="0" fontId="7" fillId="0" borderId="1" xfId="0" applyFont="1" applyBorder="1" applyAlignment="1">
      <alignment vertical="center" wrapText="1"/>
    </xf>
    <xf numFmtId="166" fontId="9" fillId="4" borderId="0" xfId="0" applyNumberFormat="1" applyFont="1" applyFill="1" applyAlignment="1" applyProtection="1">
      <alignment vertical="center"/>
      <protection locked="0"/>
    </xf>
    <xf numFmtId="9" fontId="9" fillId="4" borderId="0" xfId="0" applyNumberFormat="1" applyFont="1" applyFill="1" applyAlignment="1" applyProtection="1">
      <alignment vertical="center"/>
      <protection locked="0"/>
    </xf>
    <xf numFmtId="0" fontId="9" fillId="4" borderId="0" xfId="0" applyFont="1" applyFill="1" applyAlignment="1">
      <alignment vertical="center"/>
    </xf>
    <xf numFmtId="0" fontId="10" fillId="5" borderId="0" xfId="0" applyFont="1" applyFill="1" applyAlignment="1">
      <alignment vertical="center"/>
    </xf>
    <xf numFmtId="0" fontId="7" fillId="0" borderId="0" xfId="0" applyFont="1" applyAlignment="1">
      <alignment vertical="center" wrapText="1"/>
    </xf>
    <xf numFmtId="0" fontId="0" fillId="0" borderId="0" xfId="0" applyAlignment="1">
      <alignment vertical="center"/>
    </xf>
    <xf numFmtId="1" fontId="5" fillId="0" borderId="0" xfId="0" applyNumberFormat="1" applyFont="1" applyAlignment="1">
      <alignment vertical="center"/>
    </xf>
    <xf numFmtId="1" fontId="7" fillId="0" borderId="0" xfId="0" applyNumberFormat="1" applyFont="1" applyAlignment="1">
      <alignment vertical="center"/>
    </xf>
    <xf numFmtId="0" fontId="11" fillId="0" borderId="0" xfId="0" applyFont="1" applyAlignment="1">
      <alignment vertical="center"/>
    </xf>
    <xf numFmtId="165" fontId="11" fillId="5" borderId="0" xfId="0" applyNumberFormat="1" applyFont="1" applyFill="1" applyAlignment="1">
      <alignment vertical="center"/>
    </xf>
    <xf numFmtId="1" fontId="9" fillId="4" borderId="1" xfId="0" applyNumberFormat="1" applyFont="1" applyFill="1" applyBorder="1" applyAlignment="1" applyProtection="1">
      <alignment vertical="center"/>
      <protection locked="0"/>
    </xf>
    <xf numFmtId="166" fontId="5" fillId="0" borderId="0" xfId="0" applyNumberFormat="1" applyFont="1" applyAlignment="1">
      <alignment vertical="center"/>
    </xf>
    <xf numFmtId="9" fontId="5" fillId="0" borderId="0" xfId="0" applyNumberFormat="1" applyFont="1" applyAlignment="1">
      <alignment vertical="center"/>
    </xf>
    <xf numFmtId="1" fontId="6" fillId="3" borderId="0" xfId="0" applyNumberFormat="1" applyFont="1" applyFill="1" applyAlignment="1">
      <alignment vertical="center"/>
    </xf>
    <xf numFmtId="166" fontId="9" fillId="4" borderId="1" xfId="0" applyNumberFormat="1" applyFont="1" applyFill="1" applyBorder="1" applyAlignment="1" applyProtection="1">
      <alignment vertical="center"/>
      <protection locked="0"/>
    </xf>
    <xf numFmtId="9" fontId="9" fillId="4" borderId="1" xfId="0" applyNumberFormat="1" applyFont="1" applyFill="1" applyBorder="1" applyAlignment="1" applyProtection="1">
      <alignment vertical="center"/>
      <protection locked="0"/>
    </xf>
    <xf numFmtId="0" fontId="12" fillId="2" borderId="0" xfId="0" applyFont="1" applyFill="1" applyAlignment="1">
      <alignment vertical="center"/>
    </xf>
    <xf numFmtId="0" fontId="0" fillId="2" borderId="0" xfId="0" applyFill="1" applyAlignment="1">
      <alignment vertical="center"/>
    </xf>
    <xf numFmtId="165" fontId="12" fillId="2" borderId="0" xfId="0" applyNumberFormat="1" applyFont="1" applyFill="1" applyAlignment="1">
      <alignment vertical="center"/>
    </xf>
    <xf numFmtId="0" fontId="13" fillId="0" borderId="0" xfId="0" applyFont="1" applyAlignment="1">
      <alignment vertical="center"/>
    </xf>
    <xf numFmtId="10" fontId="14" fillId="0" borderId="0" xfId="0" applyNumberFormat="1" applyFont="1" applyAlignment="1">
      <alignment vertical="center"/>
    </xf>
    <xf numFmtId="2" fontId="9" fillId="4" borderId="1" xfId="0" applyNumberFormat="1" applyFont="1" applyFill="1" applyBorder="1" applyAlignment="1" applyProtection="1">
      <alignment vertical="center"/>
      <protection locked="0"/>
    </xf>
    <xf numFmtId="167" fontId="4" fillId="0" borderId="0" xfId="0" applyNumberFormat="1" applyFont="1" applyAlignment="1">
      <alignment vertical="center"/>
    </xf>
    <xf numFmtId="167" fontId="7" fillId="0" borderId="0" xfId="0" applyNumberFormat="1" applyFont="1" applyAlignment="1">
      <alignment vertical="center"/>
    </xf>
    <xf numFmtId="167" fontId="12" fillId="2" borderId="0" xfId="0" applyNumberFormat="1" applyFont="1" applyFill="1" applyAlignment="1">
      <alignment vertical="center"/>
    </xf>
    <xf numFmtId="167" fontId="11" fillId="5" borderId="0" xfId="0" applyNumberFormat="1" applyFont="1" applyFill="1" applyAlignment="1">
      <alignment vertical="center"/>
    </xf>
    <xf numFmtId="0" fontId="0" fillId="6" borderId="0" xfId="0" applyFill="1"/>
    <xf numFmtId="0" fontId="6" fillId="3" borderId="0" xfId="0" applyFont="1" applyFill="1" applyAlignment="1">
      <alignment horizontal="center" vertical="center" wrapText="1"/>
    </xf>
    <xf numFmtId="1" fontId="6" fillId="3" borderId="0" xfId="0" applyNumberFormat="1" applyFont="1" applyFill="1" applyAlignment="1">
      <alignment horizontal="center" vertical="center" wrapText="1"/>
    </xf>
    <xf numFmtId="168" fontId="9" fillId="4" borderId="1" xfId="0" applyNumberFormat="1" applyFont="1" applyFill="1" applyBorder="1" applyAlignment="1" applyProtection="1">
      <alignment vertical="center"/>
      <protection locked="0"/>
    </xf>
    <xf numFmtId="169" fontId="4" fillId="0" borderId="0" xfId="0" applyNumberFormat="1" applyFont="1" applyAlignment="1">
      <alignment vertical="center"/>
    </xf>
    <xf numFmtId="0" fontId="15" fillId="0" borderId="0" xfId="0" applyFont="1" applyAlignment="1">
      <alignment vertical="center"/>
    </xf>
    <xf numFmtId="169" fontId="7" fillId="0" borderId="0" xfId="0" applyNumberFormat="1" applyFont="1" applyAlignment="1">
      <alignment vertical="center"/>
    </xf>
    <xf numFmtId="0" fontId="15" fillId="0" borderId="1" xfId="0" applyFont="1" applyBorder="1" applyAlignment="1">
      <alignment vertical="center"/>
    </xf>
    <xf numFmtId="2" fontId="4" fillId="0" borderId="0" xfId="0" applyNumberFormat="1" applyFont="1" applyAlignment="1">
      <alignment vertical="center"/>
    </xf>
    <xf numFmtId="2" fontId="7" fillId="0" borderId="0" xfId="0" applyNumberFormat="1" applyFont="1" applyAlignment="1">
      <alignment vertical="center"/>
    </xf>
    <xf numFmtId="0" fontId="1" fillId="2" borderId="0" xfId="0" applyFont="1" applyFill="1" applyAlignment="1">
      <alignment vertical="center"/>
    </xf>
    <xf numFmtId="0" fontId="0" fillId="0" borderId="0" xfId="0"/>
    <xf numFmtId="0" fontId="4" fillId="0" borderId="0" xfId="0" applyFont="1" applyAlignment="1">
      <alignment vertical="center" wrapText="1"/>
    </xf>
    <xf numFmtId="0" fontId="8" fillId="0" borderId="0" xfId="0" applyFont="1" applyAlignment="1">
      <alignment vertical="center"/>
    </xf>
    <xf numFmtId="0" fontId="3" fillId="3" borderId="0" xfId="0" applyFont="1" applyFill="1" applyAlignment="1">
      <alignment vertical="center"/>
    </xf>
    <xf numFmtId="0" fontId="2" fillId="0" borderId="0" xfId="0" applyFont="1" applyAlignment="1">
      <alignment vertical="center"/>
    </xf>
    <xf numFmtId="0" fontId="4" fillId="0" borderId="0" xfId="0" applyFont="1" applyAlignment="1">
      <alignment vertical="center"/>
    </xf>
    <xf numFmtId="0" fontId="9" fillId="4" borderId="0" xfId="0" applyFont="1" applyFill="1" applyAlignment="1" applyProtection="1">
      <alignment vertical="center"/>
      <protection locked="0"/>
    </xf>
    <xf numFmtId="0" fontId="0" fillId="0" borderId="0" xfId="0" applyProtection="1">
      <protection locked="0"/>
    </xf>
    <xf numFmtId="0" fontId="7" fillId="0" borderId="0" xfId="0" applyFont="1" applyAlignment="1">
      <alignment vertical="center"/>
    </xf>
    <xf numFmtId="0" fontId="8" fillId="0" borderId="0" xfId="0" applyFont="1" applyAlignment="1">
      <alignment vertical="center" wrapText="1"/>
    </xf>
    <xf numFmtId="0" fontId="2" fillId="0" borderId="0" xfId="0" applyFont="1" applyAlignment="1">
      <alignment vertical="center" wrapText="1"/>
    </xf>
    <xf numFmtId="0" fontId="7" fillId="0" borderId="1" xfId="0" applyFont="1" applyBorder="1" applyAlignment="1">
      <alignment vertical="center"/>
    </xf>
    <xf numFmtId="0" fontId="0" fillId="0" borderId="1" xfId="0" applyBorder="1"/>
    <xf numFmtId="0" fontId="5" fillId="0" borderId="0" xfId="0" applyFont="1" applyAlignment="1">
      <alignment vertical="center"/>
    </xf>
    <xf numFmtId="0" fontId="5" fillId="0" borderId="0" xfId="0" applyFont="1" applyAlignment="1">
      <alignment vertical="top" wrapText="1"/>
    </xf>
    <xf numFmtId="0" fontId="6" fillId="3" borderId="0" xfId="0" applyFont="1" applyFill="1" applyAlignment="1">
      <alignment vertical="center"/>
    </xf>
    <xf numFmtId="0" fontId="5" fillId="0" borderId="0" xfId="0" applyFont="1" applyAlignment="1">
      <alignment vertical="center" wrapText="1"/>
    </xf>
    <xf numFmtId="0" fontId="9" fillId="4" borderId="1" xfId="0" applyFont="1" applyFill="1" applyBorder="1" applyAlignment="1" applyProtection="1">
      <alignment vertical="center"/>
      <protection locked="0"/>
    </xf>
    <xf numFmtId="0" fontId="0" fillId="0" borderId="1" xfId="0" applyBorder="1" applyProtection="1">
      <protection locked="0"/>
    </xf>
    <xf numFmtId="0" fontId="9" fillId="4" borderId="0" xfId="0" applyFont="1" applyFill="1" applyAlignment="1" applyProtection="1">
      <alignment vertical="top" wrapText="1"/>
      <protection locked="0"/>
    </xf>
    <xf numFmtId="0" fontId="9" fillId="4" borderId="0" xfId="0" applyFont="1" applyFill="1" applyAlignment="1" applyProtection="1">
      <alignment vertical="center" wrapText="1"/>
      <protection locked="0"/>
    </xf>
  </cellXfs>
  <cellStyles count="1">
    <cellStyle name="Normal" xfId="0" builtinId="0"/>
  </cellStyles>
  <dxfs count="225">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ont>
        <b/>
        <sz val="10"/>
        <color rgb="FFC00000"/>
        <name val="Arial"/>
        <charset val="1"/>
      </font>
    </dxf>
    <dxf>
      <fill>
        <patternFill>
          <bgColor rgb="FFE8E8E8"/>
        </patternFill>
      </fill>
    </dxf>
    <dxf>
      <font>
        <b/>
        <sz val="10"/>
        <color rgb="FFC00000"/>
        <name val="Arial"/>
        <charset val="1"/>
      </font>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ont>
        <b/>
        <sz val="10"/>
        <color rgb="FFC00000"/>
        <name val="Arial"/>
        <charset val="1"/>
      </font>
    </dxf>
    <dxf>
      <fill>
        <patternFill>
          <bgColor rgb="FFE8E8E8"/>
        </patternFill>
      </fill>
    </dxf>
    <dxf>
      <font>
        <b/>
        <sz val="10"/>
        <color rgb="FFC00000"/>
        <name val="Arial"/>
        <charset val="1"/>
      </font>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ont>
        <b/>
        <sz val="10"/>
        <color rgb="FFC00000"/>
        <name val="Arial"/>
        <charset val="1"/>
      </font>
    </dxf>
    <dxf>
      <fill>
        <patternFill>
          <bgColor rgb="FFE8E8E8"/>
        </patternFill>
      </fill>
    </dxf>
    <dxf>
      <font>
        <b/>
        <sz val="10"/>
        <color rgb="FFC00000"/>
        <name val="Arial"/>
        <charset val="1"/>
      </font>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ont>
        <b/>
        <sz val="10"/>
        <color rgb="FFC00000"/>
        <name val="Arial"/>
        <charset val="1"/>
      </font>
    </dxf>
    <dxf>
      <fill>
        <patternFill>
          <bgColor rgb="FFE8E8E8"/>
        </patternFill>
      </fill>
    </dxf>
    <dxf>
      <font>
        <b/>
        <sz val="10"/>
        <color rgb="FFC00000"/>
        <name val="Arial"/>
        <charset val="1"/>
      </font>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ont>
        <b/>
        <sz val="10"/>
        <color rgb="FFC00000"/>
        <name val="Arial"/>
        <charset val="1"/>
      </font>
    </dxf>
    <dxf>
      <fill>
        <patternFill>
          <bgColor rgb="FFE8E8E8"/>
        </patternFill>
      </fill>
    </dxf>
    <dxf>
      <font>
        <b/>
        <sz val="10"/>
        <color rgb="FFC00000"/>
        <name val="Arial"/>
        <charset val="1"/>
      </font>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ont>
        <b/>
        <sz val="10"/>
        <color rgb="FFC00000"/>
        <name val="Arial"/>
        <charset val="1"/>
      </font>
    </dxf>
    <dxf>
      <fill>
        <patternFill>
          <bgColor rgb="FFE8E8E8"/>
        </patternFill>
      </fill>
    </dxf>
    <dxf>
      <font>
        <b/>
        <sz val="10"/>
        <color rgb="FFC00000"/>
        <name val="Arial"/>
        <charset val="1"/>
      </font>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ont>
        <b/>
        <sz val="10"/>
        <color rgb="FFC00000"/>
        <name val="Arial"/>
        <charset val="1"/>
      </font>
    </dxf>
    <dxf>
      <fill>
        <patternFill>
          <bgColor rgb="FFE8E8E8"/>
        </patternFill>
      </fill>
    </dxf>
    <dxf>
      <font>
        <b/>
        <sz val="10"/>
        <color rgb="FFC00000"/>
        <name val="Arial"/>
        <charset val="1"/>
      </font>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ont>
        <b/>
        <sz val="10"/>
        <color rgb="FFC00000"/>
        <name val="Arial"/>
        <charset val="1"/>
      </font>
    </dxf>
    <dxf>
      <fill>
        <patternFill>
          <bgColor rgb="FFE8E8E8"/>
        </patternFill>
      </fill>
    </dxf>
    <dxf>
      <font>
        <b/>
        <sz val="10"/>
        <color rgb="FFC00000"/>
        <name val="Arial"/>
        <charset val="1"/>
      </font>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ont>
        <b/>
        <sz val="10"/>
        <color rgb="FFC00000"/>
        <name val="Arial"/>
        <charset val="1"/>
      </font>
    </dxf>
    <dxf>
      <fill>
        <patternFill>
          <bgColor rgb="FFE8E8E8"/>
        </patternFill>
      </fill>
    </dxf>
    <dxf>
      <font>
        <b/>
        <sz val="10"/>
        <color rgb="FFC00000"/>
        <name val="Arial"/>
        <charset val="1"/>
      </font>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ont>
        <b/>
        <sz val="10"/>
        <color rgb="FFC00000"/>
        <name val="Arial"/>
        <charset val="1"/>
      </font>
    </dxf>
    <dxf>
      <fill>
        <patternFill>
          <bgColor rgb="FFE8E8E8"/>
        </patternFill>
      </fill>
    </dxf>
    <dxf>
      <font>
        <b/>
        <sz val="10"/>
        <color rgb="FFC00000"/>
        <name val="Arial"/>
        <charset val="1"/>
      </font>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ont>
        <b/>
        <sz val="10"/>
        <color rgb="FFC00000"/>
        <name val="Arial"/>
        <charset val="1"/>
      </font>
    </dxf>
    <dxf>
      <fill>
        <patternFill>
          <bgColor rgb="FFE8E8E8"/>
        </patternFill>
      </fill>
    </dxf>
    <dxf>
      <font>
        <b/>
        <sz val="10"/>
        <color rgb="FFC00000"/>
        <name val="Arial"/>
        <charset val="1"/>
      </font>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ont>
        <b/>
        <sz val="10"/>
        <color rgb="FFC00000"/>
        <name val="Arial"/>
        <charset val="1"/>
      </font>
    </dxf>
    <dxf>
      <fill>
        <patternFill>
          <bgColor rgb="FFE8E8E8"/>
        </patternFill>
      </fill>
    </dxf>
    <dxf>
      <font>
        <b/>
        <sz val="10"/>
        <color rgb="FFC00000"/>
        <name val="Arial"/>
        <charset val="1"/>
      </font>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ont>
        <b/>
        <sz val="10"/>
        <color rgb="FFC00000"/>
        <name val="Arial"/>
        <charset val="1"/>
      </font>
    </dxf>
    <dxf>
      <fill>
        <patternFill>
          <bgColor rgb="FFE8E8E8"/>
        </patternFill>
      </fill>
    </dxf>
    <dxf>
      <font>
        <b/>
        <sz val="10"/>
        <color rgb="FFC00000"/>
        <name val="Arial"/>
        <charset val="1"/>
      </font>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ont>
        <b/>
        <sz val="10"/>
        <color rgb="FFC00000"/>
        <name val="Arial"/>
        <charset val="1"/>
      </font>
    </dxf>
    <dxf>
      <fill>
        <patternFill>
          <bgColor rgb="FFE8E8E8"/>
        </patternFill>
      </fill>
    </dxf>
    <dxf>
      <font>
        <b/>
        <sz val="10"/>
        <color rgb="FFC00000"/>
        <name val="Arial"/>
        <charset val="1"/>
      </font>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ont>
        <b/>
        <sz val="10"/>
        <color rgb="FFC00000"/>
        <name val="Arial"/>
        <charset val="1"/>
      </font>
    </dxf>
    <dxf>
      <fill>
        <patternFill>
          <bgColor rgb="FFE8E8E8"/>
        </patternFill>
      </fill>
    </dxf>
    <dxf>
      <font>
        <b/>
        <sz val="10"/>
        <color rgb="FFC00000"/>
        <name val="Arial"/>
        <charset val="1"/>
      </font>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
      <fill>
        <patternFill>
          <bgColor rgb="FFE8E8E8"/>
        </patternFill>
      </fill>
    </dxf>
  </dxfs>
  <tableStyles count="1" defaultTableStyle="TableStyleMedium2" defaultPivotStyle="PivotStyleLight16">
    <tableStyle name="Invisible" pivot="0" table="0" count="0" xr9:uid="{00000000-0011-0000-FFFF-FFFF00000000}"/>
  </tableStyles>
  <colors>
    <indexedColors>
      <rgbColor rgb="FF000000"/>
      <rgbColor rgb="FFFFFFFF"/>
      <rgbColor rgb="FFC00000"/>
      <rgbColor rgb="FF00FF00"/>
      <rgbColor rgb="FF0000CC"/>
      <rgbColor rgb="FFFFFF00"/>
      <rgbColor rgb="FFFF00FF"/>
      <rgbColor rgb="FF00FFFF"/>
      <rgbColor rgb="FF800000"/>
      <rgbColor rgb="FF006100"/>
      <rgbColor rgb="FF000080"/>
      <rgbColor rgb="FF808000"/>
      <rgbColor rgb="FF870052"/>
      <rgbColor rgb="FF008080"/>
      <rgbColor rgb="FFBFBFBF"/>
      <rgbColor rgb="FF808080"/>
      <rgbColor rgb="FF9999FF"/>
      <rgbColor rgb="FF993366"/>
      <rgbColor rgb="FFFFFCEF"/>
      <rgbColor rgb="FFE8E8E8"/>
      <rgbColor rgb="FF5A0037"/>
      <rgbColor rgb="FFFF8080"/>
      <rgbColor rgb="FF0066CC"/>
      <rgbColor rgb="FFF1E0EA"/>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F00"/>
      <rgbColor rgb="FF53565A"/>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38"/>
  <sheetViews>
    <sheetView showGridLines="0" zoomScaleNormal="100" workbookViewId="0">
      <selection activeCell="C7" sqref="C7"/>
    </sheetView>
  </sheetViews>
  <sheetFormatPr defaultColWidth="8.6640625" defaultRowHeight="14.4" x14ac:dyDescent="0.3"/>
  <cols>
    <col min="1" max="1" width="2.44140625" customWidth="1"/>
    <col min="2" max="2" width="34" customWidth="1"/>
    <col min="3" max="5" width="22" customWidth="1"/>
    <col min="6" max="6" width="14" customWidth="1"/>
    <col min="7" max="7" width="3" customWidth="1"/>
  </cols>
  <sheetData>
    <row r="1" spans="2:6" ht="27.75" customHeight="1" x14ac:dyDescent="0.3">
      <c r="B1" s="60" t="s">
        <v>0</v>
      </c>
      <c r="C1" s="61"/>
      <c r="D1" s="61"/>
      <c r="E1" s="61"/>
      <c r="F1" s="61"/>
    </row>
    <row r="2" spans="2:6" x14ac:dyDescent="0.3">
      <c r="B2" s="65" t="s">
        <v>1</v>
      </c>
      <c r="C2" s="61"/>
      <c r="D2" s="61"/>
      <c r="E2" s="61"/>
      <c r="F2" s="61"/>
    </row>
    <row r="3" spans="2:6" x14ac:dyDescent="0.3">
      <c r="B3" s="65" t="s">
        <v>2</v>
      </c>
      <c r="C3" s="61"/>
      <c r="D3" s="61"/>
      <c r="E3" s="61"/>
      <c r="F3" s="61"/>
    </row>
    <row r="5" spans="2:6" ht="19.5" customHeight="1" x14ac:dyDescent="0.3">
      <c r="B5" s="64" t="s">
        <v>3</v>
      </c>
      <c r="C5" s="61"/>
      <c r="D5" s="61"/>
      <c r="E5" s="61"/>
      <c r="F5" s="61"/>
    </row>
    <row r="6" spans="2:6" x14ac:dyDescent="0.3">
      <c r="B6" s="5" t="s">
        <v>4</v>
      </c>
      <c r="C6" s="10">
        <f>LKP</f>
        <v>0.59859999999999991</v>
      </c>
    </row>
    <row r="7" spans="2:6" x14ac:dyDescent="0.3">
      <c r="B7" s="5" t="s">
        <v>5</v>
      </c>
      <c r="C7" s="10">
        <f>INDI_KI</f>
        <v>0.28989999999999999</v>
      </c>
    </row>
    <row r="8" spans="2:6" x14ac:dyDescent="0.3">
      <c r="B8" s="5" t="s">
        <v>6</v>
      </c>
      <c r="C8" s="11">
        <f>SAL_IDX</f>
        <v>0.03</v>
      </c>
    </row>
    <row r="9" spans="2:6" x14ac:dyDescent="0.3">
      <c r="B9" s="5" t="s">
        <v>7</v>
      </c>
      <c r="C9" s="3" t="str">
        <f>Settings!$C$9</f>
        <v>OF – DENTMED</v>
      </c>
    </row>
    <row r="11" spans="2:6" x14ac:dyDescent="0.3">
      <c r="B11" s="12" t="s">
        <v>8</v>
      </c>
      <c r="C11" s="12" t="s">
        <v>9</v>
      </c>
      <c r="D11" s="12" t="s">
        <v>10</v>
      </c>
      <c r="E11" s="12" t="s">
        <v>11</v>
      </c>
      <c r="F11" s="12" t="s">
        <v>12</v>
      </c>
    </row>
    <row r="12" spans="2:6" x14ac:dyDescent="0.3">
      <c r="B12" s="5" t="s">
        <v>13</v>
      </c>
      <c r="C12" s="13">
        <f>Forte!$L$68</f>
        <v>0</v>
      </c>
      <c r="D12" s="13">
        <f>Forte!$L$75</f>
        <v>0</v>
      </c>
      <c r="E12" s="13">
        <f>Forte!$L$81</f>
        <v>0</v>
      </c>
      <c r="F12" s="14">
        <f t="shared" ref="F12:F26" si="0">IF(C12=0,0,E12/C12)</f>
        <v>0</v>
      </c>
    </row>
    <row r="13" spans="2:6" x14ac:dyDescent="0.3">
      <c r="B13" s="5" t="s">
        <v>14</v>
      </c>
      <c r="C13" s="13">
        <f>VR!$L$68</f>
        <v>0</v>
      </c>
      <c r="D13" s="13">
        <f>VR!$L$75</f>
        <v>0</v>
      </c>
      <c r="E13" s="13">
        <f>VR!$L$81</f>
        <v>0</v>
      </c>
      <c r="F13" s="14">
        <f t="shared" si="0"/>
        <v>0</v>
      </c>
    </row>
    <row r="14" spans="2:6" x14ac:dyDescent="0.3">
      <c r="B14" s="5" t="s">
        <v>15</v>
      </c>
      <c r="C14" s="13">
        <f>Formas!$L$68</f>
        <v>0</v>
      </c>
      <c r="D14" s="13">
        <f>Formas!$L$75</f>
        <v>0</v>
      </c>
      <c r="E14" s="13">
        <f>Formas!$L$81</f>
        <v>0</v>
      </c>
      <c r="F14" s="14">
        <f t="shared" si="0"/>
        <v>0</v>
      </c>
    </row>
    <row r="15" spans="2:6" x14ac:dyDescent="0.3">
      <c r="B15" s="5" t="s">
        <v>16</v>
      </c>
      <c r="C15" s="13">
        <f>Vinnova!$L$68</f>
        <v>0</v>
      </c>
      <c r="D15" s="13">
        <f>Vinnova!$L$75</f>
        <v>0</v>
      </c>
      <c r="E15" s="13">
        <f>Vinnova!$L$81</f>
        <v>0</v>
      </c>
      <c r="F15" s="14">
        <f t="shared" si="0"/>
        <v>0</v>
      </c>
    </row>
    <row r="16" spans="2:6" x14ac:dyDescent="0.3">
      <c r="B16" s="5" t="s">
        <v>17</v>
      </c>
      <c r="C16" s="13">
        <f>Cancerfonden!$L$68</f>
        <v>0</v>
      </c>
      <c r="D16" s="13">
        <f>Cancerfonden!$L$75</f>
        <v>0</v>
      </c>
      <c r="E16" s="13">
        <f>Cancerfonden!$L$81</f>
        <v>0</v>
      </c>
      <c r="F16" s="14">
        <f t="shared" si="0"/>
        <v>0</v>
      </c>
    </row>
    <row r="17" spans="2:6" x14ac:dyDescent="0.3">
      <c r="B17" s="5" t="s">
        <v>18</v>
      </c>
      <c r="C17" s="13">
        <f>'Hjärt-Lungfonden'!$L$68</f>
        <v>0</v>
      </c>
      <c r="D17" s="13">
        <f>'Hjärt-Lungfonden'!$L$75</f>
        <v>0</v>
      </c>
      <c r="E17" s="13">
        <f>'Hjärt-Lungfonden'!$L$81</f>
        <v>0</v>
      </c>
      <c r="F17" s="14">
        <f t="shared" si="0"/>
        <v>0</v>
      </c>
    </row>
    <row r="18" spans="2:6" x14ac:dyDescent="0.3">
      <c r="B18" s="5" t="s">
        <v>19</v>
      </c>
      <c r="C18" s="13">
        <f>KAW!$L$68</f>
        <v>0</v>
      </c>
      <c r="D18" s="13">
        <f>KAW!$L$75</f>
        <v>0</v>
      </c>
      <c r="E18" s="13">
        <f>KAW!$L$81</f>
        <v>0</v>
      </c>
      <c r="F18" s="14">
        <f t="shared" si="0"/>
        <v>0</v>
      </c>
    </row>
    <row r="19" spans="2:6" x14ac:dyDescent="0.3">
      <c r="B19" s="5" t="s">
        <v>20</v>
      </c>
      <c r="C19" s="13">
        <f>RaHFo!$L$68</f>
        <v>0</v>
      </c>
      <c r="D19" s="13">
        <f>RaHFo!$L$75</f>
        <v>0</v>
      </c>
      <c r="E19" s="13">
        <f>RaHFo!$L$81</f>
        <v>0</v>
      </c>
      <c r="F19" s="14">
        <f t="shared" si="0"/>
        <v>0</v>
      </c>
    </row>
    <row r="20" spans="2:6" x14ac:dyDescent="0.3">
      <c r="B20" s="5" t="s">
        <v>21</v>
      </c>
      <c r="C20" s="13">
        <f>ADSS!$L$68</f>
        <v>0</v>
      </c>
      <c r="D20" s="13">
        <f>ADSS!$L$75</f>
        <v>0</v>
      </c>
      <c r="E20" s="13">
        <f>ADSS!$L$81</f>
        <v>0</v>
      </c>
      <c r="F20" s="14">
        <f t="shared" si="0"/>
        <v>0</v>
      </c>
    </row>
    <row r="21" spans="2:6" x14ac:dyDescent="0.3">
      <c r="B21" s="5" t="s">
        <v>22</v>
      </c>
      <c r="C21" s="13">
        <f>Tandläkarsällskapet!$L$68</f>
        <v>0</v>
      </c>
      <c r="D21" s="13">
        <f>Tandläkarsällskapet!$L$75</f>
        <v>0</v>
      </c>
      <c r="E21" s="13">
        <f>Tandläkarsällskapet!$L$81</f>
        <v>0</v>
      </c>
      <c r="F21" s="14">
        <f t="shared" si="0"/>
        <v>0</v>
      </c>
    </row>
    <row r="22" spans="2:6" x14ac:dyDescent="0.3">
      <c r="B22" s="5" t="s">
        <v>23</v>
      </c>
      <c r="C22" s="13">
        <f>SOF!$L$68</f>
        <v>0</v>
      </c>
      <c r="D22" s="13">
        <f>SOF!$L$75</f>
        <v>0</v>
      </c>
      <c r="E22" s="13">
        <f>SOF!$L$81</f>
        <v>0</v>
      </c>
      <c r="F22" s="14">
        <f t="shared" si="0"/>
        <v>0</v>
      </c>
    </row>
    <row r="23" spans="2:6" x14ac:dyDescent="0.3">
      <c r="B23" s="5" t="s">
        <v>24</v>
      </c>
      <c r="C23" s="13">
        <f>ALF!$L$68</f>
        <v>0</v>
      </c>
      <c r="D23" s="13">
        <f>ALF!$L$75</f>
        <v>0</v>
      </c>
      <c r="E23" s="13">
        <f>ALF!$L$81</f>
        <v>0</v>
      </c>
      <c r="F23" s="14">
        <f t="shared" si="0"/>
        <v>0</v>
      </c>
    </row>
    <row r="24" spans="2:6" x14ac:dyDescent="0.3">
      <c r="B24" s="5" t="s">
        <v>25</v>
      </c>
      <c r="C24" s="13">
        <f>'Eklund Foundation'!$L$68</f>
        <v>0</v>
      </c>
      <c r="D24" s="13">
        <f>'Eklund Foundation'!$L$75</f>
        <v>0</v>
      </c>
      <c r="E24" s="13">
        <f>'Eklund Foundation'!$L$81</f>
        <v>0</v>
      </c>
      <c r="F24" s="14">
        <f t="shared" si="0"/>
        <v>0</v>
      </c>
    </row>
    <row r="25" spans="2:6" x14ac:dyDescent="0.3">
      <c r="B25" s="5" t="str">
        <f>IF('Other funder'!$C$11="","Other funder",'Other funder'!$C$11)</f>
        <v>Other funder</v>
      </c>
      <c r="C25" s="13">
        <f>'Other funder'!$L$68</f>
        <v>0</v>
      </c>
      <c r="D25" s="13">
        <f>'Other funder'!$L$75</f>
        <v>0</v>
      </c>
      <c r="E25" s="13">
        <f>'Other funder'!$L$81</f>
        <v>0</v>
      </c>
      <c r="F25" s="14">
        <f t="shared" si="0"/>
        <v>0</v>
      </c>
    </row>
    <row r="26" spans="2:6" x14ac:dyDescent="0.3">
      <c r="B26" s="6" t="s">
        <v>26</v>
      </c>
      <c r="C26" s="15">
        <f>SUM(C12:C25)</f>
        <v>0</v>
      </c>
      <c r="D26" s="15">
        <f>SUM(D12:D25)</f>
        <v>0</v>
      </c>
      <c r="E26" s="15">
        <f>SUM(E12:E25)</f>
        <v>0</v>
      </c>
      <c r="F26" s="16">
        <f t="shared" si="0"/>
        <v>0</v>
      </c>
    </row>
    <row r="27" spans="2:6" x14ac:dyDescent="0.3">
      <c r="B27" s="63" t="s">
        <v>27</v>
      </c>
      <c r="C27" s="61"/>
      <c r="D27" s="61"/>
      <c r="E27" s="61"/>
      <c r="F27" s="61"/>
    </row>
    <row r="29" spans="2:6" ht="19.5" customHeight="1" x14ac:dyDescent="0.3">
      <c r="B29" s="64" t="s">
        <v>28</v>
      </c>
      <c r="C29" s="61"/>
      <c r="D29" s="61"/>
      <c r="E29" s="61"/>
      <c r="F29" s="61"/>
    </row>
    <row r="30" spans="2:6" ht="14.25" customHeight="1" x14ac:dyDescent="0.3">
      <c r="B30" s="62" t="s">
        <v>29</v>
      </c>
      <c r="C30" s="61"/>
      <c r="D30" s="61"/>
      <c r="E30" s="61"/>
      <c r="F30" s="61"/>
    </row>
    <row r="31" spans="2:6" ht="27" customHeight="1" x14ac:dyDescent="0.3">
      <c r="B31" s="62" t="s">
        <v>30</v>
      </c>
      <c r="C31" s="61"/>
      <c r="D31" s="61"/>
      <c r="E31" s="61"/>
      <c r="F31" s="61"/>
    </row>
    <row r="32" spans="2:6" ht="27" customHeight="1" x14ac:dyDescent="0.3">
      <c r="B32" s="62" t="s">
        <v>31</v>
      </c>
      <c r="C32" s="61"/>
      <c r="D32" s="61"/>
      <c r="E32" s="61"/>
      <c r="F32" s="61"/>
    </row>
    <row r="33" spans="2:6" ht="27" customHeight="1" x14ac:dyDescent="0.3">
      <c r="B33" s="62" t="s">
        <v>32</v>
      </c>
      <c r="C33" s="61"/>
      <c r="D33" s="61"/>
      <c r="E33" s="61"/>
      <c r="F33" s="61"/>
    </row>
    <row r="34" spans="2:6" ht="14.25" customHeight="1" x14ac:dyDescent="0.3">
      <c r="B34" s="62" t="s">
        <v>33</v>
      </c>
      <c r="C34" s="61"/>
      <c r="D34" s="61"/>
      <c r="E34" s="61"/>
      <c r="F34" s="61"/>
    </row>
    <row r="35" spans="2:6" ht="27" customHeight="1" x14ac:dyDescent="0.3">
      <c r="B35" s="62" t="s">
        <v>34</v>
      </c>
      <c r="C35" s="61"/>
      <c r="D35" s="61"/>
      <c r="E35" s="61"/>
      <c r="F35" s="61"/>
    </row>
    <row r="36" spans="2:6" ht="27" customHeight="1" x14ac:dyDescent="0.3">
      <c r="B36" s="62" t="s">
        <v>35</v>
      </c>
      <c r="C36" s="61"/>
      <c r="D36" s="61"/>
      <c r="E36" s="61"/>
      <c r="F36" s="61"/>
    </row>
    <row r="37" spans="2:6" ht="14.25" customHeight="1" x14ac:dyDescent="0.3">
      <c r="B37" s="62" t="s">
        <v>36</v>
      </c>
      <c r="C37" s="61"/>
      <c r="D37" s="61"/>
      <c r="E37" s="61"/>
      <c r="F37" s="61"/>
    </row>
    <row r="38" spans="2:6" ht="27" customHeight="1" x14ac:dyDescent="0.3">
      <c r="B38" s="62" t="s">
        <v>37</v>
      </c>
      <c r="C38" s="61"/>
      <c r="D38" s="61"/>
      <c r="E38" s="61"/>
      <c r="F38" s="61"/>
    </row>
  </sheetData>
  <sheetProtection sheet="1" formatCells="0" formatColumns="0" formatRows="0"/>
  <mergeCells count="15">
    <mergeCell ref="B38:F38"/>
    <mergeCell ref="B2:F2"/>
    <mergeCell ref="B34:F34"/>
    <mergeCell ref="B33:F33"/>
    <mergeCell ref="B3:F3"/>
    <mergeCell ref="B5:F5"/>
    <mergeCell ref="B37:F37"/>
    <mergeCell ref="B31:F31"/>
    <mergeCell ref="B36:F36"/>
    <mergeCell ref="B1:F1"/>
    <mergeCell ref="B32:F32"/>
    <mergeCell ref="B27:F27"/>
    <mergeCell ref="B35:F35"/>
    <mergeCell ref="B30:F30"/>
    <mergeCell ref="B29:F29"/>
  </mergeCells>
  <pageMargins left="0.75" right="0.75" top="1" bottom="1" header="0.511811023622047" footer="0.511811023622047"/>
  <pageSetup paperSize="9" orientation="portrait" horizontalDpi="300" verticalDpi="300"/>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99"/>
  <sheetViews>
    <sheetView showGridLines="0" zoomScaleNormal="100" workbookViewId="0">
      <pane xSplit="5" topLeftCell="F1" activePane="topRight" state="frozen"/>
      <selection pane="topRight" activeCell="H14" sqref="H14"/>
    </sheetView>
  </sheetViews>
  <sheetFormatPr defaultColWidth="8.6640625" defaultRowHeight="14.4" outlineLevelCol="1" x14ac:dyDescent="0.3"/>
  <cols>
    <col min="1" max="1" width="2.44140625" customWidth="1"/>
    <col min="2" max="2" width="38" customWidth="1"/>
    <col min="3" max="3" width="13" customWidth="1"/>
    <col min="4" max="5" width="10" customWidth="1"/>
    <col min="6" max="6" width="23.44140625" customWidth="1"/>
    <col min="7" max="7" width="14.33203125" customWidth="1"/>
    <col min="8" max="8" width="10" customWidth="1"/>
    <col min="9" max="9" width="12" customWidth="1"/>
    <col min="10" max="10" width="10" customWidth="1"/>
    <col min="11" max="12" width="14" customWidth="1"/>
    <col min="13" max="13" width="2.21875" customWidth="1" outlineLevel="1"/>
    <col min="14" max="19" width="7.5546875" customWidth="1" outlineLevel="1"/>
    <col min="20" max="20" width="2.21875" customWidth="1" outlineLevel="1"/>
    <col min="21" max="26" width="7.5546875" customWidth="1" outlineLevel="1"/>
    <col min="27" max="27" width="2.21875" customWidth="1" outlineLevel="1"/>
    <col min="28" max="28" width="11.44140625" customWidth="1"/>
    <col min="29" max="29" width="10.44140625" customWidth="1"/>
  </cols>
  <sheetData>
    <row r="1" spans="1:29" ht="27.75" customHeight="1" x14ac:dyDescent="0.3">
      <c r="A1" s="8" t="s">
        <v>91</v>
      </c>
      <c r="B1" s="60" t="s">
        <v>322</v>
      </c>
      <c r="C1" s="61"/>
      <c r="D1" s="61"/>
      <c r="E1" s="61"/>
      <c r="F1" s="61"/>
      <c r="G1" s="61"/>
      <c r="H1" s="61"/>
      <c r="I1" s="61"/>
      <c r="J1" s="61"/>
      <c r="K1" s="61"/>
      <c r="L1" s="61"/>
    </row>
    <row r="2" spans="1:29" x14ac:dyDescent="0.3">
      <c r="B2" s="65" t="s">
        <v>228</v>
      </c>
      <c r="C2" s="61"/>
      <c r="D2" s="61"/>
      <c r="E2" s="61"/>
      <c r="F2" s="61"/>
      <c r="G2" s="61"/>
      <c r="H2" s="61"/>
      <c r="I2" s="61"/>
      <c r="J2" s="61"/>
      <c r="K2" s="61"/>
      <c r="L2" s="61"/>
    </row>
    <row r="4" spans="1:29" ht="19.5" customHeight="1" x14ac:dyDescent="0.3">
      <c r="B4" s="64" t="s">
        <v>229</v>
      </c>
      <c r="C4" s="61"/>
      <c r="D4" s="61"/>
      <c r="E4" s="61"/>
      <c r="F4" s="61"/>
      <c r="G4" s="61"/>
      <c r="H4" s="61"/>
      <c r="I4" s="61"/>
      <c r="J4" s="61"/>
      <c r="K4" s="61"/>
      <c r="L4" s="61"/>
    </row>
    <row r="5" spans="1:29" x14ac:dyDescent="0.3">
      <c r="B5" s="5" t="s">
        <v>175</v>
      </c>
      <c r="C5" s="78"/>
      <c r="D5" s="79"/>
      <c r="E5" s="79"/>
      <c r="F5" s="79"/>
      <c r="G5" s="79"/>
      <c r="H5" s="79"/>
      <c r="I5" s="79"/>
      <c r="J5" s="79"/>
      <c r="K5" s="79"/>
      <c r="L5" s="79"/>
    </row>
    <row r="6" spans="1:29" x14ac:dyDescent="0.3">
      <c r="B6" s="5" t="s">
        <v>231</v>
      </c>
      <c r="C6" s="78"/>
      <c r="D6" s="79"/>
      <c r="E6" s="79"/>
      <c r="F6" s="79"/>
      <c r="G6" s="79"/>
      <c r="H6" s="79"/>
      <c r="I6" s="79"/>
      <c r="J6" s="79"/>
      <c r="K6" s="79"/>
      <c r="L6" s="79"/>
    </row>
    <row r="7" spans="1:29" x14ac:dyDescent="0.3">
      <c r="B7" s="5" t="s">
        <v>233</v>
      </c>
      <c r="C7" s="78" t="s">
        <v>49</v>
      </c>
      <c r="D7" s="79"/>
      <c r="E7" s="79"/>
      <c r="F7" s="5" t="s">
        <v>234</v>
      </c>
      <c r="H7" s="34">
        <v>2027</v>
      </c>
    </row>
    <row r="8" spans="1:29" x14ac:dyDescent="0.3">
      <c r="B8" s="5" t="s">
        <v>177</v>
      </c>
      <c r="C8" s="78"/>
      <c r="D8" s="79"/>
      <c r="E8" s="79"/>
      <c r="F8" s="5" t="s">
        <v>235</v>
      </c>
      <c r="H8" s="34">
        <v>3</v>
      </c>
    </row>
    <row r="10" spans="1:29" ht="19.5" customHeight="1" x14ac:dyDescent="0.3">
      <c r="B10" s="64" t="s">
        <v>236</v>
      </c>
      <c r="C10" s="61"/>
      <c r="D10" s="61"/>
      <c r="E10" s="61"/>
      <c r="F10" s="61"/>
      <c r="G10" s="61"/>
      <c r="H10" s="61"/>
      <c r="I10" s="61"/>
      <c r="J10" s="61"/>
      <c r="K10" s="61"/>
      <c r="L10" s="61"/>
    </row>
    <row r="11" spans="1:29" x14ac:dyDescent="0.3">
      <c r="B11" s="5" t="s">
        <v>73</v>
      </c>
      <c r="C11" s="74" t="str">
        <f>IFERROR(VLOOKUP($A$1,RULES,2,FALSE()),"")</f>
        <v>Flat rate (verify)</v>
      </c>
      <c r="D11" s="61"/>
      <c r="E11" s="61"/>
      <c r="F11" s="5" t="s">
        <v>75</v>
      </c>
      <c r="H11" s="74" t="str">
        <f>IFERROR(VLOOKUP($A$1,RULES,4,FALSE()),"INDI base")</f>
        <v>Share of grant</v>
      </c>
      <c r="I11" s="61"/>
      <c r="J11" s="61"/>
      <c r="K11" s="61"/>
      <c r="L11" s="61"/>
    </row>
    <row r="12" spans="1:29" x14ac:dyDescent="0.3">
      <c r="B12" s="5" t="s">
        <v>237</v>
      </c>
      <c r="C12" s="44">
        <f>IF($C$11="Full cost (SUHF)",$D$66,IFERROR(VLOOKUP($A$1,RULES,3,FALSE()),INDI_KI))</f>
        <v>0.18</v>
      </c>
      <c r="F12" s="5" t="s">
        <v>76</v>
      </c>
      <c r="H12" s="35">
        <f>IFERROR(VLOOKUP($A$1,RULES,5,FALSE()),0)</f>
        <v>0</v>
      </c>
    </row>
    <row r="13" spans="1:29" x14ac:dyDescent="0.3">
      <c r="B13" s="5" t="s">
        <v>238</v>
      </c>
      <c r="C13" s="44">
        <f>MIN(LKP,IF(IFERROR(VLOOKUP($A$1,RULES,6,FALSE()),0)=0,LKP,VLOOKUP($A$1,RULES,6,FALSE())))</f>
        <v>0.59859999999999991</v>
      </c>
      <c r="F13" s="5" t="s">
        <v>78</v>
      </c>
      <c r="H13" s="3" t="str">
        <f>IFERROR(VLOOKUP($A$1,RULES,7,FALSE()),"Yes")</f>
        <v>Yes</v>
      </c>
    </row>
    <row r="14" spans="1:29" x14ac:dyDescent="0.3">
      <c r="B14" s="5" t="s">
        <v>239</v>
      </c>
      <c r="C14" s="36">
        <f>IFERROR(VLOOKUP($A$1,RULES,8,FALSE()),0)</f>
        <v>0</v>
      </c>
      <c r="F14" s="5" t="s">
        <v>240</v>
      </c>
      <c r="H14" s="30">
        <f>IFERROR(VLOOKUP($A$1,RULES,9,FALSE()),"")</f>
        <v>3</v>
      </c>
    </row>
    <row r="15" spans="1:29" ht="45.75" customHeight="1" x14ac:dyDescent="0.3">
      <c r="B15" s="5" t="s">
        <v>43</v>
      </c>
      <c r="C15" s="77" t="str">
        <f>IFERROR(VLOOKUP($A$1,RULES,10,FALSE()),"")</f>
        <v>Swedish Heart-Lung Foundation. Indirect costs (OH) may amount to max 18% of the awarded amount. Verify the current level and grant length per call.</v>
      </c>
      <c r="D15" s="61"/>
      <c r="E15" s="61"/>
      <c r="F15" s="61"/>
      <c r="G15" s="61"/>
      <c r="H15" s="61"/>
      <c r="I15" s="61"/>
      <c r="J15" s="61"/>
      <c r="K15" s="61"/>
      <c r="L15" s="61"/>
      <c r="N15" s="75" t="s">
        <v>242</v>
      </c>
      <c r="O15" s="61"/>
      <c r="P15" s="61"/>
      <c r="Q15" s="61"/>
      <c r="R15" s="61"/>
      <c r="S15" s="61"/>
      <c r="T15" s="61"/>
      <c r="U15" s="61"/>
      <c r="V15" s="61"/>
      <c r="W15" s="61"/>
      <c r="X15" s="61"/>
      <c r="Y15" s="61"/>
      <c r="Z15" s="61"/>
      <c r="AA15" s="61"/>
      <c r="AB15" s="61"/>
      <c r="AC15" s="61"/>
    </row>
    <row r="16" spans="1:29" x14ac:dyDescent="0.3">
      <c r="M16" s="50"/>
      <c r="N16" s="76" t="s">
        <v>243</v>
      </c>
      <c r="O16" s="61"/>
      <c r="P16" s="61"/>
      <c r="Q16" s="61"/>
      <c r="R16" s="61"/>
      <c r="S16" s="61"/>
      <c r="T16" s="50"/>
      <c r="U16" s="76" t="s">
        <v>244</v>
      </c>
      <c r="V16" s="61"/>
      <c r="W16" s="61"/>
      <c r="X16" s="61"/>
      <c r="Y16" s="61"/>
      <c r="Z16" s="61"/>
      <c r="AA16" s="50"/>
      <c r="AB16" s="76" t="s">
        <v>245</v>
      </c>
      <c r="AC16" s="61"/>
    </row>
    <row r="17" spans="2:29" ht="30" customHeight="1" x14ac:dyDescent="0.3">
      <c r="B17" s="51" t="s">
        <v>246</v>
      </c>
      <c r="C17" s="51" t="s">
        <v>247</v>
      </c>
      <c r="D17" s="51" t="s">
        <v>248</v>
      </c>
      <c r="E17" s="51" t="s">
        <v>249</v>
      </c>
      <c r="F17" s="52">
        <f>IF(1&lt;=$H$8,$H$7+0,"")</f>
        <v>2027</v>
      </c>
      <c r="G17" s="52">
        <f>IF(2&lt;=$H$8,$H$7+1,"")</f>
        <v>2028</v>
      </c>
      <c r="H17" s="52">
        <f>IF(3&lt;=$H$8,$H$7+2,"")</f>
        <v>2029</v>
      </c>
      <c r="I17" s="52" t="str">
        <f>IF(4&lt;=$H$8,$H$7+3,"")</f>
        <v/>
      </c>
      <c r="J17" s="52" t="str">
        <f>IF(5&lt;=$H$8,$H$7+4,"")</f>
        <v/>
      </c>
      <c r="K17" s="52" t="str">
        <f>IF(6&lt;=$H$8,$H$7+5,"")</f>
        <v/>
      </c>
      <c r="L17" s="51" t="s">
        <v>250</v>
      </c>
      <c r="M17" s="51"/>
      <c r="N17" s="52">
        <f t="shared" ref="N17:S17" si="0">F$17</f>
        <v>2027</v>
      </c>
      <c r="O17" s="52">
        <f t="shared" si="0"/>
        <v>2028</v>
      </c>
      <c r="P17" s="52">
        <f t="shared" si="0"/>
        <v>2029</v>
      </c>
      <c r="Q17" s="52" t="str">
        <f t="shared" si="0"/>
        <v/>
      </c>
      <c r="R17" s="52" t="str">
        <f t="shared" si="0"/>
        <v/>
      </c>
      <c r="S17" s="52" t="str">
        <f t="shared" si="0"/>
        <v/>
      </c>
      <c r="T17" s="51"/>
      <c r="U17" s="52">
        <f t="shared" ref="U17:Z17" si="1">F$17</f>
        <v>2027</v>
      </c>
      <c r="V17" s="52">
        <f t="shared" si="1"/>
        <v>2028</v>
      </c>
      <c r="W17" s="52">
        <f t="shared" si="1"/>
        <v>2029</v>
      </c>
      <c r="X17" s="52" t="str">
        <f t="shared" si="1"/>
        <v/>
      </c>
      <c r="Y17" s="52" t="str">
        <f t="shared" si="1"/>
        <v/>
      </c>
      <c r="Z17" s="52" t="str">
        <f t="shared" si="1"/>
        <v/>
      </c>
      <c r="AA17" s="51"/>
      <c r="AB17" s="51" t="s">
        <v>251</v>
      </c>
      <c r="AC17" s="51" t="s">
        <v>252</v>
      </c>
    </row>
    <row r="18" spans="2:29" ht="14.25" customHeight="1" x14ac:dyDescent="0.3">
      <c r="B18" s="64" t="s">
        <v>253</v>
      </c>
      <c r="C18" s="61"/>
      <c r="D18" s="61"/>
      <c r="E18" s="61"/>
      <c r="F18" s="61"/>
      <c r="G18" s="61"/>
      <c r="H18" s="61"/>
      <c r="I18" s="61"/>
      <c r="J18" s="61"/>
      <c r="K18" s="61"/>
      <c r="L18" s="61"/>
      <c r="M18" s="9"/>
      <c r="N18" s="64" t="s">
        <v>254</v>
      </c>
      <c r="O18" s="61"/>
      <c r="P18" s="61"/>
      <c r="Q18" s="61"/>
      <c r="R18" s="61"/>
      <c r="S18" s="61"/>
      <c r="T18" s="9"/>
      <c r="U18" s="64" t="s">
        <v>254</v>
      </c>
      <c r="V18" s="61"/>
      <c r="W18" s="61"/>
      <c r="X18" s="61"/>
      <c r="Y18" s="61"/>
      <c r="Z18" s="61"/>
      <c r="AA18" s="9"/>
      <c r="AB18" s="9"/>
      <c r="AC18" s="9"/>
    </row>
    <row r="19" spans="2:29" x14ac:dyDescent="0.3">
      <c r="B19" s="1" t="s">
        <v>316</v>
      </c>
      <c r="C19" s="38"/>
      <c r="D19" s="39"/>
      <c r="E19" s="34">
        <v>4</v>
      </c>
      <c r="F19" s="13">
        <f t="shared" ref="F19:F26" si="2">IF(1&lt;=$H$8,$C19*IF(U19="",IF($E19="",12,$E19),U19)*IF(N19="",$D19,N19)*(1+SAL_IDX)^0,0)</f>
        <v>0</v>
      </c>
      <c r="G19" s="13">
        <f t="shared" ref="G19:G26" si="3">IF(2&lt;=$H$8,$C19*IF(V19="",IF($E19="",12,$E19),V19)*IF(O19="",$D19,O19)*(1+SAL_IDX)^1,0)</f>
        <v>0</v>
      </c>
      <c r="H19" s="13">
        <f t="shared" ref="H19:H26" si="4">IF(3&lt;=$H$8,$C19*IF(W19="",IF($E19="",12,$E19),W19)*IF(P19="",$D19,P19)*(1+SAL_IDX)^2,0)</f>
        <v>0</v>
      </c>
      <c r="I19" s="13">
        <f t="shared" ref="I19:I26" si="5">IF(4&lt;=$H$8,$C19*IF(X19="",IF($E19="",12,$E19),X19)*IF(Q19="",$D19,Q19)*(1+SAL_IDX)^3,0)</f>
        <v>0</v>
      </c>
      <c r="J19" s="13">
        <f t="shared" ref="J19:J26" si="6">IF(5&lt;=$H$8,$C19*IF(Y19="",IF($E19="",12,$E19),Y19)*IF(R19="",$D19,R19)*(1+SAL_IDX)^4,0)</f>
        <v>0</v>
      </c>
      <c r="K19" s="13">
        <f t="shared" ref="K19:K26" si="7">IF(6&lt;=$H$8,$C19*IF(Z19="",IF($E19="",12,$E19),Z19)*IF(S19="",$D19,S19)*(1+SAL_IDX)^5,0)</f>
        <v>0</v>
      </c>
      <c r="L19" s="13">
        <f t="shared" ref="L19:L26" si="8">SUM(F19:K19)</f>
        <v>0</v>
      </c>
      <c r="M19" s="50"/>
      <c r="N19" s="39"/>
      <c r="O19" s="39"/>
      <c r="P19" s="39"/>
      <c r="Q19" s="39"/>
      <c r="R19" s="39"/>
      <c r="S19" s="39"/>
      <c r="T19" s="50"/>
      <c r="U19" s="53"/>
      <c r="V19" s="53"/>
      <c r="W19" s="53"/>
      <c r="X19" s="53"/>
      <c r="Y19" s="53"/>
      <c r="Z19" s="53"/>
      <c r="AA19" s="50"/>
      <c r="AB19" s="54">
        <f t="shared" ref="AB19:AB26" si="9">SUMPRODUCT(($N$17:$S$17&lt;&gt;"")*((N19:S19="")*$D19+(N19:S19&lt;&gt;"")*N19:S19)*((U19:Z19="")*IF($E19="",12,$E19)+(U19:Z19&lt;&gt;"")*U19:Z19))</f>
        <v>0</v>
      </c>
      <c r="AC19" s="14" t="str">
        <f t="shared" ref="AC19:AC26" si="10">IF(OR($H$8=0,AB19=0),"",AB19/(12*$H$8))</f>
        <v/>
      </c>
    </row>
    <row r="20" spans="2:29" x14ac:dyDescent="0.3">
      <c r="B20" s="1"/>
      <c r="C20" s="38"/>
      <c r="D20" s="39"/>
      <c r="E20" s="34">
        <v>12</v>
      </c>
      <c r="F20" s="13">
        <f t="shared" si="2"/>
        <v>0</v>
      </c>
      <c r="G20" s="13">
        <f t="shared" si="3"/>
        <v>0</v>
      </c>
      <c r="H20" s="13">
        <f t="shared" si="4"/>
        <v>0</v>
      </c>
      <c r="I20" s="13">
        <f t="shared" si="5"/>
        <v>0</v>
      </c>
      <c r="J20" s="13">
        <f t="shared" si="6"/>
        <v>0</v>
      </c>
      <c r="K20" s="13">
        <f t="shared" si="7"/>
        <v>0</v>
      </c>
      <c r="L20" s="13">
        <f t="shared" si="8"/>
        <v>0</v>
      </c>
      <c r="M20" s="50"/>
      <c r="N20" s="39"/>
      <c r="O20" s="39"/>
      <c r="P20" s="39"/>
      <c r="Q20" s="39"/>
      <c r="R20" s="39"/>
      <c r="S20" s="39"/>
      <c r="T20" s="50"/>
      <c r="U20" s="53"/>
      <c r="V20" s="53"/>
      <c r="W20" s="53"/>
      <c r="X20" s="53"/>
      <c r="Y20" s="53"/>
      <c r="Z20" s="53"/>
      <c r="AA20" s="50"/>
      <c r="AB20" s="54">
        <f t="shared" si="9"/>
        <v>0</v>
      </c>
      <c r="AC20" s="14" t="str">
        <f t="shared" si="10"/>
        <v/>
      </c>
    </row>
    <row r="21" spans="2:29" x14ac:dyDescent="0.3">
      <c r="B21" s="1"/>
      <c r="C21" s="38"/>
      <c r="D21" s="39"/>
      <c r="E21" s="34">
        <v>12</v>
      </c>
      <c r="F21" s="13">
        <f t="shared" si="2"/>
        <v>0</v>
      </c>
      <c r="G21" s="13">
        <f t="shared" si="3"/>
        <v>0</v>
      </c>
      <c r="H21" s="13">
        <f t="shared" si="4"/>
        <v>0</v>
      </c>
      <c r="I21" s="13">
        <f t="shared" si="5"/>
        <v>0</v>
      </c>
      <c r="J21" s="13">
        <f t="shared" si="6"/>
        <v>0</v>
      </c>
      <c r="K21" s="13">
        <f t="shared" si="7"/>
        <v>0</v>
      </c>
      <c r="L21" s="13">
        <f t="shared" si="8"/>
        <v>0</v>
      </c>
      <c r="M21" s="50"/>
      <c r="N21" s="39"/>
      <c r="O21" s="39"/>
      <c r="P21" s="39"/>
      <c r="Q21" s="39"/>
      <c r="R21" s="39"/>
      <c r="S21" s="39"/>
      <c r="T21" s="50"/>
      <c r="U21" s="53"/>
      <c r="V21" s="53"/>
      <c r="W21" s="53"/>
      <c r="X21" s="53"/>
      <c r="Y21" s="53"/>
      <c r="Z21" s="53"/>
      <c r="AA21" s="50"/>
      <c r="AB21" s="54">
        <f t="shared" si="9"/>
        <v>0</v>
      </c>
      <c r="AC21" s="14" t="str">
        <f t="shared" si="10"/>
        <v/>
      </c>
    </row>
    <row r="22" spans="2:29" x14ac:dyDescent="0.3">
      <c r="B22" s="1"/>
      <c r="C22" s="38"/>
      <c r="D22" s="39"/>
      <c r="E22" s="34">
        <v>12</v>
      </c>
      <c r="F22" s="13">
        <f t="shared" si="2"/>
        <v>0</v>
      </c>
      <c r="G22" s="13">
        <f t="shared" si="3"/>
        <v>0</v>
      </c>
      <c r="H22" s="13">
        <f t="shared" si="4"/>
        <v>0</v>
      </c>
      <c r="I22" s="13">
        <f t="shared" si="5"/>
        <v>0</v>
      </c>
      <c r="J22" s="13">
        <f t="shared" si="6"/>
        <v>0</v>
      </c>
      <c r="K22" s="13">
        <f t="shared" si="7"/>
        <v>0</v>
      </c>
      <c r="L22" s="13">
        <f t="shared" si="8"/>
        <v>0</v>
      </c>
      <c r="M22" s="50"/>
      <c r="N22" s="39"/>
      <c r="O22" s="39"/>
      <c r="P22" s="39"/>
      <c r="Q22" s="39"/>
      <c r="R22" s="39"/>
      <c r="S22" s="39"/>
      <c r="T22" s="50"/>
      <c r="U22" s="53"/>
      <c r="V22" s="53"/>
      <c r="W22" s="53"/>
      <c r="X22" s="53"/>
      <c r="Y22" s="53"/>
      <c r="Z22" s="53"/>
      <c r="AA22" s="50"/>
      <c r="AB22" s="54">
        <f t="shared" si="9"/>
        <v>0</v>
      </c>
      <c r="AC22" s="14" t="str">
        <f t="shared" si="10"/>
        <v/>
      </c>
    </row>
    <row r="23" spans="2:29" x14ac:dyDescent="0.3">
      <c r="B23" s="1"/>
      <c r="C23" s="38"/>
      <c r="D23" s="39"/>
      <c r="E23" s="34">
        <v>12</v>
      </c>
      <c r="F23" s="13">
        <f t="shared" si="2"/>
        <v>0</v>
      </c>
      <c r="G23" s="13">
        <f t="shared" si="3"/>
        <v>0</v>
      </c>
      <c r="H23" s="13">
        <f t="shared" si="4"/>
        <v>0</v>
      </c>
      <c r="I23" s="13">
        <f t="shared" si="5"/>
        <v>0</v>
      </c>
      <c r="J23" s="13">
        <f t="shared" si="6"/>
        <v>0</v>
      </c>
      <c r="K23" s="13">
        <f t="shared" si="7"/>
        <v>0</v>
      </c>
      <c r="L23" s="13">
        <f t="shared" si="8"/>
        <v>0</v>
      </c>
      <c r="M23" s="50"/>
      <c r="N23" s="39"/>
      <c r="O23" s="39"/>
      <c r="P23" s="39"/>
      <c r="Q23" s="39"/>
      <c r="R23" s="39"/>
      <c r="S23" s="39"/>
      <c r="T23" s="50"/>
      <c r="U23" s="53"/>
      <c r="V23" s="53"/>
      <c r="W23" s="53"/>
      <c r="X23" s="53"/>
      <c r="Y23" s="53"/>
      <c r="Z23" s="53"/>
      <c r="AA23" s="50"/>
      <c r="AB23" s="54">
        <f t="shared" si="9"/>
        <v>0</v>
      </c>
      <c r="AC23" s="14" t="str">
        <f t="shared" si="10"/>
        <v/>
      </c>
    </row>
    <row r="24" spans="2:29" x14ac:dyDescent="0.3">
      <c r="B24" s="1"/>
      <c r="C24" s="38"/>
      <c r="D24" s="39"/>
      <c r="E24" s="34">
        <v>12</v>
      </c>
      <c r="F24" s="13">
        <f t="shared" si="2"/>
        <v>0</v>
      </c>
      <c r="G24" s="13">
        <f t="shared" si="3"/>
        <v>0</v>
      </c>
      <c r="H24" s="13">
        <f t="shared" si="4"/>
        <v>0</v>
      </c>
      <c r="I24" s="13">
        <f t="shared" si="5"/>
        <v>0</v>
      </c>
      <c r="J24" s="13">
        <f t="shared" si="6"/>
        <v>0</v>
      </c>
      <c r="K24" s="13">
        <f t="shared" si="7"/>
        <v>0</v>
      </c>
      <c r="L24" s="13">
        <f t="shared" si="8"/>
        <v>0</v>
      </c>
      <c r="M24" s="50"/>
      <c r="N24" s="39"/>
      <c r="O24" s="39"/>
      <c r="P24" s="39"/>
      <c r="Q24" s="39"/>
      <c r="R24" s="39"/>
      <c r="S24" s="39"/>
      <c r="T24" s="50"/>
      <c r="U24" s="53"/>
      <c r="V24" s="53"/>
      <c r="W24" s="53"/>
      <c r="X24" s="53"/>
      <c r="Y24" s="53"/>
      <c r="Z24" s="53"/>
      <c r="AA24" s="50"/>
      <c r="AB24" s="54">
        <f t="shared" si="9"/>
        <v>0</v>
      </c>
      <c r="AC24" s="14" t="str">
        <f t="shared" si="10"/>
        <v/>
      </c>
    </row>
    <row r="25" spans="2:29" x14ac:dyDescent="0.3">
      <c r="B25" s="1"/>
      <c r="C25" s="38"/>
      <c r="D25" s="39"/>
      <c r="E25" s="34">
        <v>12</v>
      </c>
      <c r="F25" s="13">
        <f t="shared" si="2"/>
        <v>0</v>
      </c>
      <c r="G25" s="13">
        <f t="shared" si="3"/>
        <v>0</v>
      </c>
      <c r="H25" s="13">
        <f t="shared" si="4"/>
        <v>0</v>
      </c>
      <c r="I25" s="13">
        <f t="shared" si="5"/>
        <v>0</v>
      </c>
      <c r="J25" s="13">
        <f t="shared" si="6"/>
        <v>0</v>
      </c>
      <c r="K25" s="13">
        <f t="shared" si="7"/>
        <v>0</v>
      </c>
      <c r="L25" s="13">
        <f t="shared" si="8"/>
        <v>0</v>
      </c>
      <c r="M25" s="50"/>
      <c r="N25" s="39"/>
      <c r="O25" s="39"/>
      <c r="P25" s="39"/>
      <c r="Q25" s="39"/>
      <c r="R25" s="39"/>
      <c r="S25" s="39"/>
      <c r="T25" s="50"/>
      <c r="U25" s="53"/>
      <c r="V25" s="53"/>
      <c r="W25" s="53"/>
      <c r="X25" s="53"/>
      <c r="Y25" s="53"/>
      <c r="Z25" s="53"/>
      <c r="AA25" s="50"/>
      <c r="AB25" s="54">
        <f t="shared" si="9"/>
        <v>0</v>
      </c>
      <c r="AC25" s="14" t="str">
        <f t="shared" si="10"/>
        <v/>
      </c>
    </row>
    <row r="26" spans="2:29" x14ac:dyDescent="0.3">
      <c r="B26" s="1"/>
      <c r="C26" s="38"/>
      <c r="D26" s="39"/>
      <c r="E26" s="34">
        <v>12</v>
      </c>
      <c r="F26" s="13">
        <f t="shared" si="2"/>
        <v>0</v>
      </c>
      <c r="G26" s="13">
        <f t="shared" si="3"/>
        <v>0</v>
      </c>
      <c r="H26" s="13">
        <f t="shared" si="4"/>
        <v>0</v>
      </c>
      <c r="I26" s="13">
        <f t="shared" si="5"/>
        <v>0</v>
      </c>
      <c r="J26" s="13">
        <f t="shared" si="6"/>
        <v>0</v>
      </c>
      <c r="K26" s="13">
        <f t="shared" si="7"/>
        <v>0</v>
      </c>
      <c r="L26" s="13">
        <f t="shared" si="8"/>
        <v>0</v>
      </c>
      <c r="M26" s="50"/>
      <c r="N26" s="39"/>
      <c r="O26" s="39"/>
      <c r="P26" s="39"/>
      <c r="Q26" s="39"/>
      <c r="R26" s="39"/>
      <c r="S26" s="39"/>
      <c r="T26" s="50"/>
      <c r="U26" s="53"/>
      <c r="V26" s="53"/>
      <c r="W26" s="53"/>
      <c r="X26" s="53"/>
      <c r="Y26" s="53"/>
      <c r="Z26" s="53"/>
      <c r="AA26" s="50"/>
      <c r="AB26" s="54">
        <f t="shared" si="9"/>
        <v>0</v>
      </c>
      <c r="AC26" s="14" t="str">
        <f t="shared" si="10"/>
        <v/>
      </c>
    </row>
    <row r="27" spans="2:29" x14ac:dyDescent="0.3">
      <c r="B27" s="6" t="s">
        <v>258</v>
      </c>
      <c r="M27" s="50"/>
      <c r="N27" s="69" t="s">
        <v>259</v>
      </c>
      <c r="O27" s="61"/>
      <c r="P27" s="61"/>
      <c r="Q27" s="61"/>
      <c r="R27" s="61"/>
      <c r="S27" s="61"/>
      <c r="T27" s="50"/>
      <c r="U27" s="69" t="s">
        <v>259</v>
      </c>
      <c r="V27" s="61"/>
      <c r="W27" s="61"/>
      <c r="X27" s="61"/>
      <c r="Y27" s="61"/>
      <c r="Z27" s="61"/>
      <c r="AA27" s="50"/>
    </row>
    <row r="28" spans="2:29" x14ac:dyDescent="0.3">
      <c r="B28" s="1"/>
      <c r="C28" s="1"/>
      <c r="D28" s="39"/>
      <c r="E28" s="34">
        <v>12</v>
      </c>
      <c r="F28" s="13">
        <f>IFERROR(IF(AND(1&lt;=$H$8,$C28&lt;&gt;""),INDEX(DR_VAL,MIN(1,4),MATCH($C28,DR_KAT,0))*IF(N28="",$D28,N28)*IF(U28="",IF($E28="",12,$E28),U28),0),0)</f>
        <v>0</v>
      </c>
      <c r="G28" s="13">
        <f>IFERROR(IF(AND(2&lt;=$H$8,$C28&lt;&gt;""),INDEX(DR_VAL,MIN(2,4),MATCH($C28,DR_KAT,0))*IF(O28="",$D28,O28)*IF(V28="",IF($E28="",12,$E28),V28),0),0)</f>
        <v>0</v>
      </c>
      <c r="H28" s="13">
        <f>IFERROR(IF(AND(3&lt;=$H$8,$C28&lt;&gt;""),INDEX(DR_VAL,MIN(3,4),MATCH($C28,DR_KAT,0))*IF(P28="",$D28,P28)*IF(W28="",IF($E28="",12,$E28),W28),0),0)</f>
        <v>0</v>
      </c>
      <c r="I28" s="13">
        <f>IFERROR(IF(AND(4&lt;=$H$8,$C28&lt;&gt;""),INDEX(DR_VAL,MIN(4,4),MATCH($C28,DR_KAT,0))*IF(Q28="",$D28,Q28)*IF(X28="",IF($E28="",12,$E28),X28),0),0)</f>
        <v>0</v>
      </c>
      <c r="J28" s="13">
        <f>IFERROR(IF(AND(5&lt;=$H$8,$C28&lt;&gt;""),INDEX(DR_VAL,MIN(5,4),MATCH($C28,DR_KAT,0))*IF(R28="",$D28,R28)*IF(Y28="",IF($E28="",12,$E28),Y28),0),0)</f>
        <v>0</v>
      </c>
      <c r="K28" s="13">
        <f>IFERROR(IF(AND(6&lt;=$H$8,$C28&lt;&gt;""),INDEX(DR_VAL,MIN(6,4),MATCH($C28,DR_KAT,0))*IF(S28="",$D28,S28)*IF(Z28="",IF($E28="",12,$E28),Z28),0),0)</f>
        <v>0</v>
      </c>
      <c r="L28" s="13">
        <f t="shared" ref="L28:L34" si="11">SUM(F28:K28)</f>
        <v>0</v>
      </c>
      <c r="M28" s="50"/>
      <c r="N28" s="39"/>
      <c r="O28" s="39"/>
      <c r="P28" s="39"/>
      <c r="Q28" s="39"/>
      <c r="R28" s="39"/>
      <c r="S28" s="39"/>
      <c r="T28" s="50"/>
      <c r="U28" s="53"/>
      <c r="V28" s="53"/>
      <c r="W28" s="53"/>
      <c r="X28" s="53"/>
      <c r="Y28" s="53"/>
      <c r="Z28" s="53"/>
      <c r="AA28" s="50"/>
      <c r="AB28" s="54">
        <f>SUMPRODUCT(($N$17:$S$17&lt;&gt;"")*((N28:S28="")*$D28+(N28:S28&lt;&gt;"")*N28:S28)*((U28:Z28="")*IF($E28="",12,$E28)+(U28:Z28&lt;&gt;"")*U28:Z28))</f>
        <v>0</v>
      </c>
      <c r="AC28" s="14" t="str">
        <f>IF(OR($H$8=0,AB28=0),"",AB28/(12*$H$8))</f>
        <v/>
      </c>
    </row>
    <row r="29" spans="2:29" x14ac:dyDescent="0.3">
      <c r="B29" s="1"/>
      <c r="C29" s="1"/>
      <c r="D29" s="39"/>
      <c r="E29" s="34">
        <v>12</v>
      </c>
      <c r="F29" s="13">
        <f>IFERROR(IF(AND(1&lt;=$H$8,$C29&lt;&gt;""),INDEX(DR_VAL,MIN(1,4),MATCH($C29,DR_KAT,0))*IF(N29="",$D29,N29)*IF(U29="",IF($E29="",12,$E29),U29),0),0)</f>
        <v>0</v>
      </c>
      <c r="G29" s="13">
        <f>IFERROR(IF(AND(2&lt;=$H$8,$C29&lt;&gt;""),INDEX(DR_VAL,MIN(2,4),MATCH($C29,DR_KAT,0))*IF(O29="",$D29,O29)*IF(V29="",IF($E29="",12,$E29),V29),0),0)</f>
        <v>0</v>
      </c>
      <c r="H29" s="13">
        <f>IFERROR(IF(AND(3&lt;=$H$8,$C29&lt;&gt;""),INDEX(DR_VAL,MIN(3,4),MATCH($C29,DR_KAT,0))*IF(P29="",$D29,P29)*IF(W29="",IF($E29="",12,$E29),W29),0),0)</f>
        <v>0</v>
      </c>
      <c r="I29" s="13">
        <f>IFERROR(IF(AND(4&lt;=$H$8,$C29&lt;&gt;""),INDEX(DR_VAL,MIN(4,4),MATCH($C29,DR_KAT,0))*IF(Q29="",$D29,Q29)*IF(X29="",IF($E29="",12,$E29),X29),0),0)</f>
        <v>0</v>
      </c>
      <c r="J29" s="13">
        <f>IFERROR(IF(AND(5&lt;=$H$8,$C29&lt;&gt;""),INDEX(DR_VAL,MIN(5,4),MATCH($C29,DR_KAT,0))*IF(R29="",$D29,R29)*IF(Y29="",IF($E29="",12,$E29),Y29),0),0)</f>
        <v>0</v>
      </c>
      <c r="K29" s="13">
        <f>IFERROR(IF(AND(6&lt;=$H$8,$C29&lt;&gt;""),INDEX(DR_VAL,MIN(6,4),MATCH($C29,DR_KAT,0))*IF(S29="",$D29,S29)*IF(Z29="",IF($E29="",12,$E29),Z29),0),0)</f>
        <v>0</v>
      </c>
      <c r="L29" s="13">
        <f t="shared" si="11"/>
        <v>0</v>
      </c>
      <c r="M29" s="50"/>
      <c r="N29" s="39"/>
      <c r="O29" s="39"/>
      <c r="P29" s="39"/>
      <c r="Q29" s="39"/>
      <c r="R29" s="39"/>
      <c r="S29" s="39"/>
      <c r="T29" s="50"/>
      <c r="U29" s="53"/>
      <c r="V29" s="53"/>
      <c r="W29" s="53"/>
      <c r="X29" s="53"/>
      <c r="Y29" s="53"/>
      <c r="Z29" s="53"/>
      <c r="AA29" s="50"/>
      <c r="AB29" s="54">
        <f>SUMPRODUCT(($N$17:$S$17&lt;&gt;"")*((N29:S29="")*$D29+(N29:S29&lt;&gt;"")*N29:S29)*((U29:Z29="")*IF($E29="",12,$E29)+(U29:Z29&lt;&gt;"")*U29:Z29))</f>
        <v>0</v>
      </c>
      <c r="AC29" s="14" t="str">
        <f>IF(OR($H$8=0,AB29=0),"",AB29/(12*$H$8))</f>
        <v/>
      </c>
    </row>
    <row r="30" spans="2:29" x14ac:dyDescent="0.3">
      <c r="B30" s="1"/>
      <c r="C30" s="1"/>
      <c r="D30" s="39"/>
      <c r="E30" s="34">
        <v>12</v>
      </c>
      <c r="F30" s="13">
        <f>IFERROR(IF(AND(1&lt;=$H$8,$C30&lt;&gt;""),INDEX(DR_VAL,MIN(1,4),MATCH($C30,DR_KAT,0))*IF(N30="",$D30,N30)*IF(U30="",IF($E30="",12,$E30),U30),0),0)</f>
        <v>0</v>
      </c>
      <c r="G30" s="13">
        <f>IFERROR(IF(AND(2&lt;=$H$8,$C30&lt;&gt;""),INDEX(DR_VAL,MIN(2,4),MATCH($C30,DR_KAT,0))*IF(O30="",$D30,O30)*IF(V30="",IF($E30="",12,$E30),V30),0),0)</f>
        <v>0</v>
      </c>
      <c r="H30" s="13">
        <f>IFERROR(IF(AND(3&lt;=$H$8,$C30&lt;&gt;""),INDEX(DR_VAL,MIN(3,4),MATCH($C30,DR_KAT,0))*IF(P30="",$D30,P30)*IF(W30="",IF($E30="",12,$E30),W30),0),0)</f>
        <v>0</v>
      </c>
      <c r="I30" s="13">
        <f>IFERROR(IF(AND(4&lt;=$H$8,$C30&lt;&gt;""),INDEX(DR_VAL,MIN(4,4),MATCH($C30,DR_KAT,0))*IF(Q30="",$D30,Q30)*IF(X30="",IF($E30="",12,$E30),X30),0),0)</f>
        <v>0</v>
      </c>
      <c r="J30" s="13">
        <f>IFERROR(IF(AND(5&lt;=$H$8,$C30&lt;&gt;""),INDEX(DR_VAL,MIN(5,4),MATCH($C30,DR_KAT,0))*IF(R30="",$D30,R30)*IF(Y30="",IF($E30="",12,$E30),Y30),0),0)</f>
        <v>0</v>
      </c>
      <c r="K30" s="13">
        <f>IFERROR(IF(AND(6&lt;=$H$8,$C30&lt;&gt;""),INDEX(DR_VAL,MIN(6,4),MATCH($C30,DR_KAT,0))*IF(S30="",$D30,S30)*IF(Z30="",IF($E30="",12,$E30),Z30),0),0)</f>
        <v>0</v>
      </c>
      <c r="L30" s="13">
        <f t="shared" si="11"/>
        <v>0</v>
      </c>
      <c r="M30" s="50"/>
      <c r="N30" s="39"/>
      <c r="O30" s="39"/>
      <c r="P30" s="39"/>
      <c r="Q30" s="39"/>
      <c r="R30" s="39"/>
      <c r="S30" s="39"/>
      <c r="T30" s="50"/>
      <c r="U30" s="53"/>
      <c r="V30" s="53"/>
      <c r="W30" s="53"/>
      <c r="X30" s="53"/>
      <c r="Y30" s="53"/>
      <c r="Z30" s="53"/>
      <c r="AA30" s="50"/>
      <c r="AB30" s="54">
        <f>SUMPRODUCT(($N$17:$S$17&lt;&gt;"")*((N30:S30="")*$D30+(N30:S30&lt;&gt;"")*N30:S30)*((U30:Z30="")*IF($E30="",12,$E30)+(U30:Z30&lt;&gt;"")*U30:Z30))</f>
        <v>0</v>
      </c>
      <c r="AC30" s="14" t="str">
        <f>IF(OR($H$8=0,AB30=0),"",AB30/(12*$H$8))</f>
        <v/>
      </c>
    </row>
    <row r="31" spans="2:29" x14ac:dyDescent="0.3">
      <c r="B31" s="1"/>
      <c r="C31" s="1"/>
      <c r="D31" s="39"/>
      <c r="E31" s="34">
        <v>12</v>
      </c>
      <c r="F31" s="13">
        <f>IFERROR(IF(AND(1&lt;=$H$8,$C31&lt;&gt;""),INDEX(DR_VAL,MIN(1,4),MATCH($C31,DR_KAT,0))*IF(N31="",$D31,N31)*IF(U31="",IF($E31="",12,$E31),U31),0),0)</f>
        <v>0</v>
      </c>
      <c r="G31" s="13">
        <f>IFERROR(IF(AND(2&lt;=$H$8,$C31&lt;&gt;""),INDEX(DR_VAL,MIN(2,4),MATCH($C31,DR_KAT,0))*IF(O31="",$D31,O31)*IF(V31="",IF($E31="",12,$E31),V31),0),0)</f>
        <v>0</v>
      </c>
      <c r="H31" s="13">
        <f>IFERROR(IF(AND(3&lt;=$H$8,$C31&lt;&gt;""),INDEX(DR_VAL,MIN(3,4),MATCH($C31,DR_KAT,0))*IF(P31="",$D31,P31)*IF(W31="",IF($E31="",12,$E31),W31),0),0)</f>
        <v>0</v>
      </c>
      <c r="I31" s="13">
        <f>IFERROR(IF(AND(4&lt;=$H$8,$C31&lt;&gt;""),INDEX(DR_VAL,MIN(4,4),MATCH($C31,DR_KAT,0))*IF(Q31="",$D31,Q31)*IF(X31="",IF($E31="",12,$E31),X31),0),0)</f>
        <v>0</v>
      </c>
      <c r="J31" s="13">
        <f>IFERROR(IF(AND(5&lt;=$H$8,$C31&lt;&gt;""),INDEX(DR_VAL,MIN(5,4),MATCH($C31,DR_KAT,0))*IF(R31="",$D31,R31)*IF(Y31="",IF($E31="",12,$E31),Y31),0),0)</f>
        <v>0</v>
      </c>
      <c r="K31" s="13">
        <f>IFERROR(IF(AND(6&lt;=$H$8,$C31&lt;&gt;""),INDEX(DR_VAL,MIN(6,4),MATCH($C31,DR_KAT,0))*IF(S31="",$D31,S31)*IF(Z31="",IF($E31="",12,$E31),Z31),0),0)</f>
        <v>0</v>
      </c>
      <c r="L31" s="13">
        <f t="shared" si="11"/>
        <v>0</v>
      </c>
      <c r="M31" s="50"/>
      <c r="N31" s="39"/>
      <c r="O31" s="39"/>
      <c r="P31" s="39"/>
      <c r="Q31" s="39"/>
      <c r="R31" s="39"/>
      <c r="S31" s="39"/>
      <c r="T31" s="50"/>
      <c r="U31" s="53"/>
      <c r="V31" s="53"/>
      <c r="W31" s="53"/>
      <c r="X31" s="53"/>
      <c r="Y31" s="53"/>
      <c r="Z31" s="53"/>
      <c r="AA31" s="50"/>
      <c r="AB31" s="54">
        <f>SUMPRODUCT(($N$17:$S$17&lt;&gt;"")*((N31:S31="")*$D31+(N31:S31&lt;&gt;"")*N31:S31)*((U31:Z31="")*IF($E31="",12,$E31)+(U31:Z31&lt;&gt;"")*U31:Z31))</f>
        <v>0</v>
      </c>
      <c r="AC31" s="14" t="str">
        <f>IF(OR($H$8=0,AB31=0),"",AB31/(12*$H$8))</f>
        <v/>
      </c>
    </row>
    <row r="32" spans="2:29" x14ac:dyDescent="0.3">
      <c r="B32" s="6" t="s">
        <v>261</v>
      </c>
      <c r="F32" s="15">
        <f t="shared" ref="F32:K32" si="12">SUM(F19:F26)+SUM(F28:F31)</f>
        <v>0</v>
      </c>
      <c r="G32" s="15">
        <f t="shared" si="12"/>
        <v>0</v>
      </c>
      <c r="H32" s="15">
        <f t="shared" si="12"/>
        <v>0</v>
      </c>
      <c r="I32" s="15">
        <f t="shared" si="12"/>
        <v>0</v>
      </c>
      <c r="J32" s="15">
        <f t="shared" si="12"/>
        <v>0</v>
      </c>
      <c r="K32" s="15">
        <f t="shared" si="12"/>
        <v>0</v>
      </c>
      <c r="L32" s="15">
        <f t="shared" si="11"/>
        <v>0</v>
      </c>
    </row>
    <row r="33" spans="2:12" x14ac:dyDescent="0.3">
      <c r="B33" s="5" t="s">
        <v>44</v>
      </c>
      <c r="D33" s="10">
        <f>LKP</f>
        <v>0.59859999999999991</v>
      </c>
      <c r="F33" s="13">
        <f t="shared" ref="F33:K33" si="13">F32*LKP</f>
        <v>0</v>
      </c>
      <c r="G33" s="13">
        <f t="shared" si="13"/>
        <v>0</v>
      </c>
      <c r="H33" s="13">
        <f t="shared" si="13"/>
        <v>0</v>
      </c>
      <c r="I33" s="13">
        <f t="shared" si="13"/>
        <v>0</v>
      </c>
      <c r="J33" s="13">
        <f t="shared" si="13"/>
        <v>0</v>
      </c>
      <c r="K33" s="13">
        <f t="shared" si="13"/>
        <v>0</v>
      </c>
      <c r="L33" s="13">
        <f t="shared" si="11"/>
        <v>0</v>
      </c>
    </row>
    <row r="34" spans="2:12" x14ac:dyDescent="0.3">
      <c r="B34" s="6" t="s">
        <v>262</v>
      </c>
      <c r="F34" s="15">
        <f t="shared" ref="F34:K34" si="14">F32+F33</f>
        <v>0</v>
      </c>
      <c r="G34" s="15">
        <f t="shared" si="14"/>
        <v>0</v>
      </c>
      <c r="H34" s="15">
        <f t="shared" si="14"/>
        <v>0</v>
      </c>
      <c r="I34" s="15">
        <f t="shared" si="14"/>
        <v>0</v>
      </c>
      <c r="J34" s="15">
        <f t="shared" si="14"/>
        <v>0</v>
      </c>
      <c r="K34" s="15">
        <f t="shared" si="14"/>
        <v>0</v>
      </c>
      <c r="L34" s="15">
        <f t="shared" si="11"/>
        <v>0</v>
      </c>
    </row>
    <row r="36" spans="2:12" ht="14.25" customHeight="1" x14ac:dyDescent="0.3">
      <c r="B36" s="64" t="s">
        <v>263</v>
      </c>
      <c r="C36" s="61"/>
      <c r="D36" s="61"/>
      <c r="E36" s="61"/>
      <c r="F36" s="61"/>
      <c r="G36" s="61"/>
      <c r="H36" s="61"/>
      <c r="I36" s="61"/>
      <c r="J36" s="61"/>
      <c r="K36" s="61"/>
      <c r="L36" s="61"/>
    </row>
    <row r="37" spans="2:12" x14ac:dyDescent="0.3">
      <c r="B37" s="69" t="s">
        <v>264</v>
      </c>
      <c r="C37" s="61"/>
      <c r="D37" s="61"/>
      <c r="E37" s="61"/>
      <c r="F37" s="61"/>
      <c r="G37" s="61"/>
      <c r="H37" s="61"/>
      <c r="I37" s="61"/>
      <c r="J37" s="61"/>
      <c r="K37" s="61"/>
      <c r="L37" s="61"/>
    </row>
    <row r="38" spans="2:12" x14ac:dyDescent="0.3">
      <c r="B38" s="5" t="s">
        <v>265</v>
      </c>
      <c r="F38" s="38"/>
      <c r="G38" s="38"/>
      <c r="H38" s="38"/>
      <c r="I38" s="38"/>
      <c r="J38" s="38"/>
      <c r="K38" s="38"/>
      <c r="L38" s="13">
        <f t="shared" ref="L38:L46" si="15">SUM(F38:K38)</f>
        <v>0</v>
      </c>
    </row>
    <row r="39" spans="2:12" x14ac:dyDescent="0.3">
      <c r="B39" s="5" t="s">
        <v>266</v>
      </c>
      <c r="F39" s="38"/>
      <c r="G39" s="38"/>
      <c r="H39" s="38"/>
      <c r="I39" s="38"/>
      <c r="J39" s="38"/>
      <c r="K39" s="38"/>
      <c r="L39" s="13">
        <f t="shared" si="15"/>
        <v>0</v>
      </c>
    </row>
    <row r="40" spans="2:12" x14ac:dyDescent="0.3">
      <c r="B40" s="5" t="s">
        <v>267</v>
      </c>
      <c r="F40" s="38"/>
      <c r="G40" s="38"/>
      <c r="H40" s="38"/>
      <c r="I40" s="38"/>
      <c r="J40" s="38"/>
      <c r="K40" s="38"/>
      <c r="L40" s="13">
        <f t="shared" si="15"/>
        <v>0</v>
      </c>
    </row>
    <row r="41" spans="2:12" x14ac:dyDescent="0.3">
      <c r="B41" s="5" t="s">
        <v>268</v>
      </c>
      <c r="F41" s="38"/>
      <c r="G41" s="38"/>
      <c r="H41" s="38"/>
      <c r="I41" s="38"/>
      <c r="J41" s="38"/>
      <c r="K41" s="38"/>
      <c r="L41" s="13">
        <f t="shared" si="15"/>
        <v>0</v>
      </c>
    </row>
    <row r="42" spans="2:12" x14ac:dyDescent="0.3">
      <c r="B42" s="5" t="s">
        <v>269</v>
      </c>
      <c r="F42" s="38"/>
      <c r="G42" s="38"/>
      <c r="H42" s="38"/>
      <c r="I42" s="38"/>
      <c r="J42" s="38"/>
      <c r="K42" s="38"/>
      <c r="L42" s="13">
        <f t="shared" si="15"/>
        <v>0</v>
      </c>
    </row>
    <row r="43" spans="2:12" x14ac:dyDescent="0.3">
      <c r="B43" s="5" t="s">
        <v>270</v>
      </c>
      <c r="F43" s="38"/>
      <c r="G43" s="38"/>
      <c r="H43" s="38"/>
      <c r="I43" s="38"/>
      <c r="J43" s="38"/>
      <c r="K43" s="38"/>
      <c r="L43" s="13">
        <f t="shared" si="15"/>
        <v>0</v>
      </c>
    </row>
    <row r="44" spans="2:12" x14ac:dyDescent="0.3">
      <c r="B44" s="5" t="s">
        <v>271</v>
      </c>
      <c r="F44" s="38"/>
      <c r="G44" s="38"/>
      <c r="H44" s="38"/>
      <c r="I44" s="38"/>
      <c r="J44" s="38"/>
      <c r="K44" s="38"/>
      <c r="L44" s="13">
        <f t="shared" si="15"/>
        <v>0</v>
      </c>
    </row>
    <row r="45" spans="2:12" x14ac:dyDescent="0.3">
      <c r="B45" s="5" t="s">
        <v>272</v>
      </c>
      <c r="F45" s="38"/>
      <c r="G45" s="38"/>
      <c r="H45" s="38"/>
      <c r="I45" s="38"/>
      <c r="J45" s="38"/>
      <c r="K45" s="38"/>
      <c r="L45" s="13">
        <f t="shared" si="15"/>
        <v>0</v>
      </c>
    </row>
    <row r="46" spans="2:12" x14ac:dyDescent="0.3">
      <c r="B46" s="6" t="s">
        <v>273</v>
      </c>
      <c r="F46" s="15">
        <f t="shared" ref="F46:K46" si="16">SUM(F38:F45)</f>
        <v>0</v>
      </c>
      <c r="G46" s="15">
        <f t="shared" si="16"/>
        <v>0</v>
      </c>
      <c r="H46" s="15">
        <f t="shared" si="16"/>
        <v>0</v>
      </c>
      <c r="I46" s="15">
        <f t="shared" si="16"/>
        <v>0</v>
      </c>
      <c r="J46" s="15">
        <f t="shared" si="16"/>
        <v>0</v>
      </c>
      <c r="K46" s="15">
        <f t="shared" si="16"/>
        <v>0</v>
      </c>
      <c r="L46" s="15">
        <f t="shared" si="15"/>
        <v>0</v>
      </c>
    </row>
    <row r="47" spans="2:12" x14ac:dyDescent="0.3">
      <c r="B47" s="69" t="s">
        <v>274</v>
      </c>
      <c r="C47" s="61"/>
      <c r="D47" s="61"/>
      <c r="E47" s="61"/>
      <c r="F47" s="61"/>
      <c r="G47" s="61"/>
      <c r="H47" s="61"/>
      <c r="I47" s="61"/>
      <c r="J47" s="61"/>
      <c r="K47" s="61"/>
      <c r="L47" s="61"/>
    </row>
    <row r="48" spans="2:12" x14ac:dyDescent="0.3">
      <c r="B48" s="5" t="s">
        <v>117</v>
      </c>
      <c r="F48" s="38"/>
      <c r="G48" s="38"/>
      <c r="H48" s="38"/>
      <c r="I48" s="38"/>
      <c r="J48" s="38"/>
      <c r="K48" s="38"/>
      <c r="L48" s="13">
        <f t="shared" ref="L48:L54" si="17">SUM(F48:K48)</f>
        <v>0</v>
      </c>
    </row>
    <row r="49" spans="2:29" x14ac:dyDescent="0.3">
      <c r="B49" s="5" t="s">
        <v>275</v>
      </c>
      <c r="F49" s="38"/>
      <c r="G49" s="38"/>
      <c r="H49" s="38"/>
      <c r="I49" s="38"/>
      <c r="J49" s="38"/>
      <c r="K49" s="38"/>
      <c r="L49" s="13">
        <f t="shared" si="17"/>
        <v>0</v>
      </c>
    </row>
    <row r="50" spans="2:29" x14ac:dyDescent="0.3">
      <c r="B50" s="5" t="s">
        <v>276</v>
      </c>
      <c r="F50" s="38"/>
      <c r="G50" s="38"/>
      <c r="H50" s="38"/>
      <c r="I50" s="38"/>
      <c r="J50" s="38"/>
      <c r="K50" s="38"/>
      <c r="L50" s="13">
        <f t="shared" si="17"/>
        <v>0</v>
      </c>
    </row>
    <row r="51" spans="2:29" x14ac:dyDescent="0.3">
      <c r="B51" s="5" t="s">
        <v>277</v>
      </c>
      <c r="F51" s="38"/>
      <c r="G51" s="38"/>
      <c r="H51" s="38"/>
      <c r="I51" s="38"/>
      <c r="J51" s="38"/>
      <c r="K51" s="38"/>
      <c r="L51" s="13">
        <f t="shared" si="17"/>
        <v>0</v>
      </c>
    </row>
    <row r="52" spans="2:29" x14ac:dyDescent="0.3">
      <c r="B52" s="5" t="s">
        <v>278</v>
      </c>
      <c r="F52" s="38"/>
      <c r="G52" s="38"/>
      <c r="H52" s="38"/>
      <c r="I52" s="38"/>
      <c r="J52" s="38"/>
      <c r="K52" s="38"/>
      <c r="L52" s="13">
        <f t="shared" si="17"/>
        <v>0</v>
      </c>
    </row>
    <row r="53" spans="2:29" x14ac:dyDescent="0.3">
      <c r="B53" s="5" t="s">
        <v>279</v>
      </c>
      <c r="F53" s="38"/>
      <c r="G53" s="38"/>
      <c r="H53" s="38"/>
      <c r="I53" s="38"/>
      <c r="J53" s="38"/>
      <c r="K53" s="38"/>
      <c r="L53" s="13">
        <f t="shared" si="17"/>
        <v>0</v>
      </c>
    </row>
    <row r="54" spans="2:29" x14ac:dyDescent="0.3">
      <c r="B54" s="6" t="s">
        <v>280</v>
      </c>
      <c r="F54" s="15">
        <f t="shared" ref="F54:K54" si="18">SUM(F48:F53)</f>
        <v>0</v>
      </c>
      <c r="G54" s="15">
        <f t="shared" si="18"/>
        <v>0</v>
      </c>
      <c r="H54" s="15">
        <f t="shared" si="18"/>
        <v>0</v>
      </c>
      <c r="I54" s="15">
        <f t="shared" si="18"/>
        <v>0</v>
      </c>
      <c r="J54" s="15">
        <f t="shared" si="18"/>
        <v>0</v>
      </c>
      <c r="K54" s="15">
        <f t="shared" si="18"/>
        <v>0</v>
      </c>
      <c r="L54" s="15">
        <f t="shared" si="17"/>
        <v>0</v>
      </c>
    </row>
    <row r="55" spans="2:29" x14ac:dyDescent="0.3">
      <c r="B55" s="69" t="s">
        <v>281</v>
      </c>
      <c r="C55" s="61"/>
      <c r="D55" s="61"/>
      <c r="E55" s="61"/>
      <c r="F55" s="61"/>
      <c r="G55" s="61"/>
      <c r="H55" s="61"/>
      <c r="I55" s="61"/>
      <c r="J55" s="61"/>
      <c r="K55" s="61"/>
      <c r="L55" s="61"/>
      <c r="M55" s="9"/>
      <c r="N55" s="64" t="s">
        <v>282</v>
      </c>
      <c r="O55" s="61"/>
      <c r="P55" s="61"/>
      <c r="Q55" s="61"/>
      <c r="R55" s="61"/>
      <c r="S55" s="61"/>
      <c r="T55" s="9"/>
      <c r="U55" s="64" t="s">
        <v>282</v>
      </c>
      <c r="V55" s="61"/>
      <c r="W55" s="61"/>
      <c r="X55" s="61"/>
      <c r="Y55" s="61"/>
      <c r="Z55" s="61"/>
      <c r="AA55" s="9"/>
      <c r="AB55" s="9"/>
      <c r="AC55" s="9"/>
    </row>
    <row r="56" spans="2:29" x14ac:dyDescent="0.3">
      <c r="B56" s="5" t="s">
        <v>283</v>
      </c>
      <c r="C56" s="67" t="s">
        <v>284</v>
      </c>
      <c r="D56" s="68"/>
      <c r="E56" s="68"/>
      <c r="G56" s="74" t="str">
        <f>IF($C$56="Transfer","→ NOT part of the INDI base","→ part of the INDI base")</f>
        <v>→ part of the INDI base</v>
      </c>
      <c r="H56" s="61"/>
      <c r="I56" s="61"/>
      <c r="J56" s="61"/>
      <c r="K56" s="61"/>
      <c r="L56" s="61"/>
      <c r="M56" s="50"/>
      <c r="T56" s="50"/>
      <c r="AA56" s="50"/>
    </row>
    <row r="57" spans="2:29" x14ac:dyDescent="0.3">
      <c r="B57" s="1"/>
      <c r="C57" s="38"/>
      <c r="D57" s="39"/>
      <c r="E57" s="34">
        <v>12</v>
      </c>
      <c r="F57" s="13">
        <f>IF(1&lt;=$H$8,$C57*IF(U57="",IF($E57="",12,$E57),U57)*IF(N57="",$D57,N57)*(1+SAL_IDX)^0,0)</f>
        <v>0</v>
      </c>
      <c r="G57" s="13">
        <f>IF(2&lt;=$H$8,$C57*IF(V57="",IF($E57="",12,$E57),V57)*IF(O57="",$D57,O57)*(1+SAL_IDX)^1,0)</f>
        <v>0</v>
      </c>
      <c r="H57" s="13">
        <f>IF(3&lt;=$H$8,$C57*IF(W57="",IF($E57="",12,$E57),W57)*IF(P57="",$D57,P57)*(1+SAL_IDX)^2,0)</f>
        <v>0</v>
      </c>
      <c r="I57" s="13">
        <f>IF(4&lt;=$H$8,$C57*IF(X57="",IF($E57="",12,$E57),X57)*IF(Q57="",$D57,Q57)*(1+SAL_IDX)^3,0)</f>
        <v>0</v>
      </c>
      <c r="J57" s="13">
        <f>IF(5&lt;=$H$8,$C57*IF(Y57="",IF($E57="",12,$E57),Y57)*IF(R57="",$D57,R57)*(1+SAL_IDX)^4,0)</f>
        <v>0</v>
      </c>
      <c r="K57" s="13">
        <f>IF(6&lt;=$H$8,$C57*IF(Z57="",IF($E57="",12,$E57),Z57)*IF(S57="",$D57,S57)*(1+SAL_IDX)^5,0)</f>
        <v>0</v>
      </c>
      <c r="L57" s="13">
        <f t="shared" ref="L57:L62" si="19">SUM(F57:K57)</f>
        <v>0</v>
      </c>
      <c r="M57" s="50"/>
      <c r="N57" s="39"/>
      <c r="O57" s="39"/>
      <c r="P57" s="39"/>
      <c r="Q57" s="39"/>
      <c r="R57" s="39"/>
      <c r="S57" s="39"/>
      <c r="T57" s="50"/>
      <c r="U57" s="53"/>
      <c r="V57" s="53"/>
      <c r="W57" s="53"/>
      <c r="X57" s="53"/>
      <c r="Y57" s="53"/>
      <c r="Z57" s="53"/>
      <c r="AA57" s="50"/>
      <c r="AB57" s="54">
        <f>SUMPRODUCT(($N$17:$S$17&lt;&gt;"")*((N57:S57="")*$D57+(N57:S57&lt;&gt;"")*N57:S57)*((U57:Z57="")*IF($E57="",12,$E57)+(U57:Z57&lt;&gt;"")*U57:Z57))</f>
        <v>0</v>
      </c>
      <c r="AC57" s="14" t="str">
        <f>IF(OR($H$8=0,AB57=0),"",AB57/(12*$H$8))</f>
        <v/>
      </c>
    </row>
    <row r="58" spans="2:29" x14ac:dyDescent="0.3">
      <c r="B58" s="1"/>
      <c r="C58" s="38"/>
      <c r="D58" s="39"/>
      <c r="E58" s="34">
        <v>12</v>
      </c>
      <c r="F58" s="13">
        <f>IF(1&lt;=$H$8,$C58*IF(U58="",IF($E58="",12,$E58),U58)*IF(N58="",$D58,N58)*(1+SAL_IDX)^0,0)</f>
        <v>0</v>
      </c>
      <c r="G58" s="13">
        <f>IF(2&lt;=$H$8,$C58*IF(V58="",IF($E58="",12,$E58),V58)*IF(O58="",$D58,O58)*(1+SAL_IDX)^1,0)</f>
        <v>0</v>
      </c>
      <c r="H58" s="13">
        <f>IF(3&lt;=$H$8,$C58*IF(W58="",IF($E58="",12,$E58),W58)*IF(P58="",$D58,P58)*(1+SAL_IDX)^2,0)</f>
        <v>0</v>
      </c>
      <c r="I58" s="13">
        <f>IF(4&lt;=$H$8,$C58*IF(X58="",IF($E58="",12,$E58),X58)*IF(Q58="",$D58,Q58)*(1+SAL_IDX)^3,0)</f>
        <v>0</v>
      </c>
      <c r="J58" s="13">
        <f>IF(5&lt;=$H$8,$C58*IF(Y58="",IF($E58="",12,$E58),Y58)*IF(R58="",$D58,R58)*(1+SAL_IDX)^4,0)</f>
        <v>0</v>
      </c>
      <c r="K58" s="13">
        <f>IF(6&lt;=$H$8,$C58*IF(Z58="",IF($E58="",12,$E58),Z58)*IF(S58="",$D58,S58)*(1+SAL_IDX)^5,0)</f>
        <v>0</v>
      </c>
      <c r="L58" s="13">
        <f t="shared" si="19"/>
        <v>0</v>
      </c>
      <c r="M58" s="50"/>
      <c r="N58" s="39"/>
      <c r="O58" s="39"/>
      <c r="P58" s="39"/>
      <c r="Q58" s="39"/>
      <c r="R58" s="39"/>
      <c r="S58" s="39"/>
      <c r="T58" s="50"/>
      <c r="U58" s="53"/>
      <c r="V58" s="53"/>
      <c r="W58" s="53"/>
      <c r="X58" s="53"/>
      <c r="Y58" s="53"/>
      <c r="Z58" s="53"/>
      <c r="AA58" s="50"/>
      <c r="AB58" s="54">
        <f>SUMPRODUCT(($N$17:$S$17&lt;&gt;"")*((N58:S58="")*$D58+(N58:S58&lt;&gt;"")*N58:S58)*((U58:Z58="")*IF($E58="",12,$E58)+(U58:Z58&lt;&gt;"")*U58:Z58))</f>
        <v>0</v>
      </c>
      <c r="AC58" s="14" t="str">
        <f>IF(OR($H$8=0,AB58=0),"",AB58/(12*$H$8))</f>
        <v/>
      </c>
    </row>
    <row r="59" spans="2:29" x14ac:dyDescent="0.3">
      <c r="B59" s="1"/>
      <c r="C59" s="38"/>
      <c r="D59" s="39"/>
      <c r="E59" s="34">
        <v>12</v>
      </c>
      <c r="F59" s="13">
        <f>IF(1&lt;=$H$8,$C59*IF(U59="",IF($E59="",12,$E59),U59)*IF(N59="",$D59,N59)*(1+SAL_IDX)^0,0)</f>
        <v>0</v>
      </c>
      <c r="G59" s="13">
        <f>IF(2&lt;=$H$8,$C59*IF(V59="",IF($E59="",12,$E59),V59)*IF(O59="",$D59,O59)*(1+SAL_IDX)^1,0)</f>
        <v>0</v>
      </c>
      <c r="H59" s="13">
        <f>IF(3&lt;=$H$8,$C59*IF(W59="",IF($E59="",12,$E59),W59)*IF(P59="",$D59,P59)*(1+SAL_IDX)^2,0)</f>
        <v>0</v>
      </c>
      <c r="I59" s="13">
        <f>IF(4&lt;=$H$8,$C59*IF(X59="",IF($E59="",12,$E59),X59)*IF(Q59="",$D59,Q59)*(1+SAL_IDX)^3,0)</f>
        <v>0</v>
      </c>
      <c r="J59" s="13">
        <f>IF(5&lt;=$H$8,$C59*IF(Y59="",IF($E59="",12,$E59),Y59)*IF(R59="",$D59,R59)*(1+SAL_IDX)^4,0)</f>
        <v>0</v>
      </c>
      <c r="K59" s="13">
        <f>IF(6&lt;=$H$8,$C59*IF(Z59="",IF($E59="",12,$E59),Z59)*IF(S59="",$D59,S59)*(1+SAL_IDX)^5,0)</f>
        <v>0</v>
      </c>
      <c r="L59" s="13">
        <f t="shared" si="19"/>
        <v>0</v>
      </c>
      <c r="M59" s="50"/>
      <c r="N59" s="39"/>
      <c r="O59" s="39"/>
      <c r="P59" s="39"/>
      <c r="Q59" s="39"/>
      <c r="R59" s="39"/>
      <c r="S59" s="39"/>
      <c r="T59" s="50"/>
      <c r="U59" s="53"/>
      <c r="V59" s="53"/>
      <c r="W59" s="53"/>
      <c r="X59" s="53"/>
      <c r="Y59" s="53"/>
      <c r="Z59" s="53"/>
      <c r="AA59" s="50"/>
      <c r="AB59" s="54">
        <f>SUMPRODUCT(($N$17:$S$17&lt;&gt;"")*((N59:S59="")*$D59+(N59:S59&lt;&gt;"")*N59:S59)*((U59:Z59="")*IF($E59="",12,$E59)+(U59:Z59&lt;&gt;"")*U59:Z59))</f>
        <v>0</v>
      </c>
      <c r="AC59" s="14" t="str">
        <f>IF(OR($H$8=0,AB59=0),"",AB59/(12*$H$8))</f>
        <v/>
      </c>
    </row>
    <row r="60" spans="2:29" x14ac:dyDescent="0.3">
      <c r="B60" s="1"/>
      <c r="C60" s="38"/>
      <c r="D60" s="39"/>
      <c r="E60" s="34">
        <v>12</v>
      </c>
      <c r="F60" s="13">
        <f>IF(1&lt;=$H$8,$C60*IF(U60="",IF($E60="",12,$E60),U60)*IF(N60="",$D60,N60)*(1+SAL_IDX)^0,0)</f>
        <v>0</v>
      </c>
      <c r="G60" s="13">
        <f>IF(2&lt;=$H$8,$C60*IF(V60="",IF($E60="",12,$E60),V60)*IF(O60="",$D60,O60)*(1+SAL_IDX)^1,0)</f>
        <v>0</v>
      </c>
      <c r="H60" s="13">
        <f>IF(3&lt;=$H$8,$C60*IF(W60="",IF($E60="",12,$E60),W60)*IF(P60="",$D60,P60)*(1+SAL_IDX)^2,0)</f>
        <v>0</v>
      </c>
      <c r="I60" s="13">
        <f>IF(4&lt;=$H$8,$C60*IF(X60="",IF($E60="",12,$E60),X60)*IF(Q60="",$D60,Q60)*(1+SAL_IDX)^3,0)</f>
        <v>0</v>
      </c>
      <c r="J60" s="13">
        <f>IF(5&lt;=$H$8,$C60*IF(Y60="",IF($E60="",12,$E60),Y60)*IF(R60="",$D60,R60)*(1+SAL_IDX)^4,0)</f>
        <v>0</v>
      </c>
      <c r="K60" s="13">
        <f>IF(6&lt;=$H$8,$C60*IF(Z60="",IF($E60="",12,$E60),Z60)*IF(S60="",$D60,S60)*(1+SAL_IDX)^5,0)</f>
        <v>0</v>
      </c>
      <c r="L60" s="13">
        <f t="shared" si="19"/>
        <v>0</v>
      </c>
      <c r="M60" s="50"/>
      <c r="N60" s="39"/>
      <c r="O60" s="39"/>
      <c r="P60" s="39"/>
      <c r="Q60" s="39"/>
      <c r="R60" s="39"/>
      <c r="S60" s="39"/>
      <c r="T60" s="50"/>
      <c r="U60" s="53"/>
      <c r="V60" s="53"/>
      <c r="W60" s="53"/>
      <c r="X60" s="53"/>
      <c r="Y60" s="53"/>
      <c r="Z60" s="53"/>
      <c r="AA60" s="50"/>
      <c r="AB60" s="54">
        <f>SUMPRODUCT(($N$17:$S$17&lt;&gt;"")*((N60:S60="")*$D60+(N60:S60&lt;&gt;"")*N60:S60)*((U60:Z60="")*IF($E60="",12,$E60)+(U60:Z60&lt;&gt;"")*U60:Z60))</f>
        <v>0</v>
      </c>
      <c r="AC60" s="14" t="str">
        <f>IF(OR($H$8=0,AB60=0),"",AB60/(12*$H$8))</f>
        <v/>
      </c>
    </row>
    <row r="61" spans="2:29" x14ac:dyDescent="0.3">
      <c r="B61" s="6" t="s">
        <v>285</v>
      </c>
      <c r="F61" s="15">
        <f t="shared" ref="F61:K61" si="20">SUM(F57:F60)</f>
        <v>0</v>
      </c>
      <c r="G61" s="15">
        <f t="shared" si="20"/>
        <v>0</v>
      </c>
      <c r="H61" s="15">
        <f t="shared" si="20"/>
        <v>0</v>
      </c>
      <c r="I61" s="15">
        <f t="shared" si="20"/>
        <v>0</v>
      </c>
      <c r="J61" s="15">
        <f t="shared" si="20"/>
        <v>0</v>
      </c>
      <c r="K61" s="15">
        <f t="shared" si="20"/>
        <v>0</v>
      </c>
      <c r="L61" s="15">
        <f t="shared" si="19"/>
        <v>0</v>
      </c>
    </row>
    <row r="62" spans="2:29" x14ac:dyDescent="0.3">
      <c r="B62" s="6" t="s">
        <v>286</v>
      </c>
      <c r="D62" s="10">
        <f>LKP_EXT</f>
        <v>0.47499999999999998</v>
      </c>
      <c r="F62" s="15">
        <f t="shared" ref="F62:K62" si="21">F61*(1+LKP_EXT)</f>
        <v>0</v>
      </c>
      <c r="G62" s="15">
        <f t="shared" si="21"/>
        <v>0</v>
      </c>
      <c r="H62" s="15">
        <f t="shared" si="21"/>
        <v>0</v>
      </c>
      <c r="I62" s="15">
        <f t="shared" si="21"/>
        <v>0</v>
      </c>
      <c r="J62" s="15">
        <f t="shared" si="21"/>
        <v>0</v>
      </c>
      <c r="K62" s="15">
        <f t="shared" si="21"/>
        <v>0</v>
      </c>
      <c r="L62" s="15">
        <f t="shared" si="19"/>
        <v>0</v>
      </c>
    </row>
    <row r="64" spans="2:29" ht="14.25" customHeight="1" x14ac:dyDescent="0.3">
      <c r="B64" s="64" t="s">
        <v>287</v>
      </c>
      <c r="C64" s="61"/>
      <c r="D64" s="61"/>
      <c r="E64" s="61"/>
      <c r="F64" s="61"/>
      <c r="G64" s="61"/>
      <c r="H64" s="61"/>
      <c r="I64" s="61"/>
      <c r="J64" s="61"/>
      <c r="K64" s="61"/>
      <c r="L64" s="61"/>
    </row>
    <row r="65" spans="2:12" x14ac:dyDescent="0.3">
      <c r="B65" s="5" t="s">
        <v>288</v>
      </c>
      <c r="F65" s="13">
        <f t="shared" ref="F65:K65" si="22">F34+F46+IF($C$56="Transfer",0,F62)</f>
        <v>0</v>
      </c>
      <c r="G65" s="13">
        <f t="shared" si="22"/>
        <v>0</v>
      </c>
      <c r="H65" s="13">
        <f t="shared" si="22"/>
        <v>0</v>
      </c>
      <c r="I65" s="13">
        <f t="shared" si="22"/>
        <v>0</v>
      </c>
      <c r="J65" s="13">
        <f t="shared" si="22"/>
        <v>0</v>
      </c>
      <c r="K65" s="13">
        <f t="shared" si="22"/>
        <v>0</v>
      </c>
      <c r="L65" s="13">
        <f>SUM(F65:K65)</f>
        <v>0</v>
      </c>
    </row>
    <row r="66" spans="2:12" x14ac:dyDescent="0.3">
      <c r="B66" s="5" t="s">
        <v>289</v>
      </c>
      <c r="D66" s="10">
        <f>IFERROR(VLOOKUP($C$7,INST_TAB,5,FALSE()),INDI_KI)</f>
        <v>0.28989999999999999</v>
      </c>
      <c r="F66" s="13">
        <f t="shared" ref="F66:K66" si="23">F65*$D$66</f>
        <v>0</v>
      </c>
      <c r="G66" s="13">
        <f t="shared" si="23"/>
        <v>0</v>
      </c>
      <c r="H66" s="13">
        <f t="shared" si="23"/>
        <v>0</v>
      </c>
      <c r="I66" s="13">
        <f t="shared" si="23"/>
        <v>0</v>
      </c>
      <c r="J66" s="13">
        <f t="shared" si="23"/>
        <v>0</v>
      </c>
      <c r="K66" s="13">
        <f t="shared" si="23"/>
        <v>0</v>
      </c>
      <c r="L66" s="13">
        <f>SUM(F66:K66)</f>
        <v>0</v>
      </c>
    </row>
    <row r="68" spans="2:12" ht="21.75" customHeight="1" x14ac:dyDescent="0.3">
      <c r="B68" s="40" t="s">
        <v>290</v>
      </c>
      <c r="C68" s="41"/>
      <c r="D68" s="41"/>
      <c r="E68" s="41"/>
      <c r="F68" s="42">
        <f t="shared" ref="F68:K68" si="24">F34+F46+F54+F62+F66</f>
        <v>0</v>
      </c>
      <c r="G68" s="42">
        <f t="shared" si="24"/>
        <v>0</v>
      </c>
      <c r="H68" s="42">
        <f t="shared" si="24"/>
        <v>0</v>
      </c>
      <c r="I68" s="42">
        <f t="shared" si="24"/>
        <v>0</v>
      </c>
      <c r="J68" s="42">
        <f t="shared" si="24"/>
        <v>0</v>
      </c>
      <c r="K68" s="42">
        <f t="shared" si="24"/>
        <v>0</v>
      </c>
      <c r="L68" s="42">
        <f>SUM(F68:K68)</f>
        <v>0</v>
      </c>
    </row>
    <row r="70" spans="2:12" ht="19.5" customHeight="1" x14ac:dyDescent="0.3">
      <c r="B70" s="64" t="s">
        <v>291</v>
      </c>
      <c r="C70" s="61"/>
      <c r="D70" s="61"/>
      <c r="E70" s="61"/>
      <c r="F70" s="61"/>
      <c r="G70" s="61"/>
      <c r="H70" s="61"/>
      <c r="I70" s="61"/>
      <c r="J70" s="61"/>
      <c r="K70" s="61"/>
      <c r="L70" s="61"/>
    </row>
    <row r="71" spans="2:12" x14ac:dyDescent="0.3">
      <c r="B71" s="5" t="s">
        <v>292</v>
      </c>
      <c r="D71" s="36">
        <f>IF($H$12=0,1,IFERROR(SUMPRODUCT((C19:C26-(C19:C26&gt;$H$12)*(C19:C26-$H$12))*AB19:AB26)/SUMPRODUCT(C19:C26*AB19:AB26),1))</f>
        <v>1</v>
      </c>
      <c r="F71" s="13">
        <f t="shared" ref="F71:K71" si="25">SUM(F19:F26)*$D$71+SUM(F28:F31)</f>
        <v>0</v>
      </c>
      <c r="G71" s="13">
        <f t="shared" si="25"/>
        <v>0</v>
      </c>
      <c r="H71" s="13">
        <f t="shared" si="25"/>
        <v>0</v>
      </c>
      <c r="I71" s="13">
        <f t="shared" si="25"/>
        <v>0</v>
      </c>
      <c r="J71" s="13">
        <f t="shared" si="25"/>
        <v>0</v>
      </c>
      <c r="K71" s="13">
        <f t="shared" si="25"/>
        <v>0</v>
      </c>
      <c r="L71" s="13">
        <f>SUM(F71:K71)</f>
        <v>0</v>
      </c>
    </row>
    <row r="72" spans="2:12" x14ac:dyDescent="0.3">
      <c r="B72" s="5" t="s">
        <v>293</v>
      </c>
      <c r="D72" s="10">
        <f>$C$13</f>
        <v>0.59859999999999991</v>
      </c>
      <c r="F72" s="13">
        <f t="shared" ref="F72:K72" si="26">F71*$C$13</f>
        <v>0</v>
      </c>
      <c r="G72" s="13">
        <f t="shared" si="26"/>
        <v>0</v>
      </c>
      <c r="H72" s="13">
        <f t="shared" si="26"/>
        <v>0</v>
      </c>
      <c r="I72" s="13">
        <f t="shared" si="26"/>
        <v>0</v>
      </c>
      <c r="J72" s="13">
        <f t="shared" si="26"/>
        <v>0</v>
      </c>
      <c r="K72" s="13">
        <f t="shared" si="26"/>
        <v>0</v>
      </c>
      <c r="L72" s="13">
        <f>SUM(F72:K72)</f>
        <v>0</v>
      </c>
    </row>
    <row r="73" spans="2:12" x14ac:dyDescent="0.3">
      <c r="B73" s="5" t="s">
        <v>294</v>
      </c>
      <c r="F73" s="13">
        <f t="shared" ref="F73:K73" si="27">F46+F54+F62-IF($H$13="No",F48,0)</f>
        <v>0</v>
      </c>
      <c r="G73" s="13">
        <f t="shared" si="27"/>
        <v>0</v>
      </c>
      <c r="H73" s="13">
        <f t="shared" si="27"/>
        <v>0</v>
      </c>
      <c r="I73" s="13">
        <f t="shared" si="27"/>
        <v>0</v>
      </c>
      <c r="J73" s="13">
        <f t="shared" si="27"/>
        <v>0</v>
      </c>
      <c r="K73" s="13">
        <f t="shared" si="27"/>
        <v>0</v>
      </c>
      <c r="L73" s="13">
        <f>SUM(F73:K73)</f>
        <v>0</v>
      </c>
    </row>
    <row r="74" spans="2:12" x14ac:dyDescent="0.3">
      <c r="B74" s="5" t="s">
        <v>295</v>
      </c>
      <c r="D74" s="10">
        <f>$C$12</f>
        <v>0.18</v>
      </c>
      <c r="F74" s="13">
        <f t="shared" ref="F74:K74" si="28">IF($C$12=0,0,IF($H$11="Share of grant",IFERROR((F71+F72+F73)*$C$12/(1-$C$12),0),IF($H$11="Total direct costs",(F71+F72+F73-F52)*$C$12,(F71+F72+F46+IF($C$56="Transfer",0,F62))*$C$12)))</f>
        <v>0</v>
      </c>
      <c r="G74" s="13">
        <f t="shared" si="28"/>
        <v>0</v>
      </c>
      <c r="H74" s="13">
        <f t="shared" si="28"/>
        <v>0</v>
      </c>
      <c r="I74" s="13">
        <f t="shared" si="28"/>
        <v>0</v>
      </c>
      <c r="J74" s="13">
        <f t="shared" si="28"/>
        <v>0</v>
      </c>
      <c r="K74" s="13">
        <f t="shared" si="28"/>
        <v>0</v>
      </c>
      <c r="L74" s="13">
        <f>SUM(F74:K74)</f>
        <v>0</v>
      </c>
    </row>
    <row r="75" spans="2:12" x14ac:dyDescent="0.3">
      <c r="B75" s="32" t="s">
        <v>296</v>
      </c>
      <c r="F75" s="33">
        <f t="shared" ref="F75:K75" si="29">F71+F72+F73+F74</f>
        <v>0</v>
      </c>
      <c r="G75" s="33">
        <f t="shared" si="29"/>
        <v>0</v>
      </c>
      <c r="H75" s="33">
        <f t="shared" si="29"/>
        <v>0</v>
      </c>
      <c r="I75" s="33">
        <f t="shared" si="29"/>
        <v>0</v>
      </c>
      <c r="J75" s="33">
        <f t="shared" si="29"/>
        <v>0</v>
      </c>
      <c r="K75" s="33">
        <f t="shared" si="29"/>
        <v>0</v>
      </c>
      <c r="L75" s="33">
        <f>SUM(F75:K75)</f>
        <v>0</v>
      </c>
    </row>
    <row r="77" spans="2:12" ht="19.5" customHeight="1" x14ac:dyDescent="0.3">
      <c r="B77" s="64" t="s">
        <v>297</v>
      </c>
      <c r="C77" s="61"/>
      <c r="D77" s="61"/>
      <c r="E77" s="61"/>
      <c r="F77" s="61"/>
      <c r="G77" s="61"/>
      <c r="H77" s="61"/>
      <c r="I77" s="61"/>
      <c r="J77" s="61"/>
      <c r="K77" s="61"/>
      <c r="L77" s="61"/>
    </row>
    <row r="78" spans="2:12" x14ac:dyDescent="0.3">
      <c r="B78" s="5" t="s">
        <v>298</v>
      </c>
      <c r="F78" s="13">
        <f t="shared" ref="F78:K78" si="30">F34-F71-F72</f>
        <v>0</v>
      </c>
      <c r="G78" s="13">
        <f t="shared" si="30"/>
        <v>0</v>
      </c>
      <c r="H78" s="13">
        <f t="shared" si="30"/>
        <v>0</v>
      </c>
      <c r="I78" s="13">
        <f t="shared" si="30"/>
        <v>0</v>
      </c>
      <c r="J78" s="13">
        <f t="shared" si="30"/>
        <v>0</v>
      </c>
      <c r="K78" s="13">
        <f t="shared" si="30"/>
        <v>0</v>
      </c>
      <c r="L78" s="13">
        <f>SUM(F78:K78)</f>
        <v>0</v>
      </c>
    </row>
    <row r="79" spans="2:12" x14ac:dyDescent="0.3">
      <c r="B79" s="5" t="s">
        <v>299</v>
      </c>
      <c r="F79" s="13">
        <f t="shared" ref="F79:K79" si="31">IF($H$13="No",F48,0)</f>
        <v>0</v>
      </c>
      <c r="G79" s="13">
        <f t="shared" si="31"/>
        <v>0</v>
      </c>
      <c r="H79" s="13">
        <f t="shared" si="31"/>
        <v>0</v>
      </c>
      <c r="I79" s="13">
        <f t="shared" si="31"/>
        <v>0</v>
      </c>
      <c r="J79" s="13">
        <f t="shared" si="31"/>
        <v>0</v>
      </c>
      <c r="K79" s="13">
        <f t="shared" si="31"/>
        <v>0</v>
      </c>
      <c r="L79" s="13">
        <f>SUM(F79:K79)</f>
        <v>0</v>
      </c>
    </row>
    <row r="80" spans="2:12" x14ac:dyDescent="0.3">
      <c r="B80" s="5" t="s">
        <v>300</v>
      </c>
      <c r="F80" s="13">
        <f t="shared" ref="F80:K80" si="32">F66-F74</f>
        <v>0</v>
      </c>
      <c r="G80" s="13">
        <f t="shared" si="32"/>
        <v>0</v>
      </c>
      <c r="H80" s="13">
        <f t="shared" si="32"/>
        <v>0</v>
      </c>
      <c r="I80" s="13">
        <f t="shared" si="32"/>
        <v>0</v>
      </c>
      <c r="J80" s="13">
        <f t="shared" si="32"/>
        <v>0</v>
      </c>
      <c r="K80" s="13">
        <f t="shared" si="32"/>
        <v>0</v>
      </c>
      <c r="L80" s="13">
        <f>SUM(F80:K80)</f>
        <v>0</v>
      </c>
    </row>
    <row r="81" spans="2:12" x14ac:dyDescent="0.3">
      <c r="B81" s="32" t="s">
        <v>214</v>
      </c>
      <c r="D81" s="43" t="str">
        <f>IF(ROUND($L$81-($L$68-$L$75),2)=0,"","DISCREPANCY!")</f>
        <v/>
      </c>
      <c r="F81" s="33">
        <f t="shared" ref="F81:K81" si="33">F78+F79+F80</f>
        <v>0</v>
      </c>
      <c r="G81" s="33">
        <f t="shared" si="33"/>
        <v>0</v>
      </c>
      <c r="H81" s="33">
        <f t="shared" si="33"/>
        <v>0</v>
      </c>
      <c r="I81" s="33">
        <f t="shared" si="33"/>
        <v>0</v>
      </c>
      <c r="J81" s="33">
        <f t="shared" si="33"/>
        <v>0</v>
      </c>
      <c r="K81" s="33">
        <f t="shared" si="33"/>
        <v>0</v>
      </c>
      <c r="L81" s="33">
        <f>SUM(F81:K81)</f>
        <v>0</v>
      </c>
    </row>
    <row r="82" spans="2:12" x14ac:dyDescent="0.3">
      <c r="B82" s="5" t="s">
        <v>301</v>
      </c>
      <c r="F82" s="66" t="str">
        <f>IF($C$14=0,"",IF($L$82&gt;=$C$14,"— meets the funder's co-financing requirement","— BELOW the funder's co-financing requirement"))</f>
        <v/>
      </c>
      <c r="G82" s="61"/>
      <c r="H82" s="61"/>
      <c r="I82" s="61"/>
      <c r="J82" s="61"/>
      <c r="K82" s="61"/>
      <c r="L82" s="16">
        <f>IF($L$68=0,0,$L$81/$L$68)</f>
        <v>0</v>
      </c>
    </row>
    <row r="84" spans="2:12" ht="19.5" customHeight="1" x14ac:dyDescent="0.3">
      <c r="B84" s="64" t="s">
        <v>302</v>
      </c>
      <c r="C84" s="61"/>
      <c r="D84" s="61"/>
      <c r="E84" s="61"/>
      <c r="F84" s="61"/>
      <c r="G84" s="61"/>
      <c r="H84" s="61"/>
      <c r="I84" s="61"/>
      <c r="J84" s="61"/>
      <c r="K84" s="61"/>
      <c r="L84" s="61"/>
    </row>
    <row r="85" spans="2:12" x14ac:dyDescent="0.3">
      <c r="B85" s="5" t="s">
        <v>303</v>
      </c>
      <c r="F85" s="38"/>
      <c r="G85" s="38"/>
      <c r="H85" s="38"/>
      <c r="I85" s="38"/>
      <c r="J85" s="38"/>
      <c r="K85" s="38"/>
      <c r="L85" s="13">
        <f>SUM(F85:K85)</f>
        <v>0</v>
      </c>
    </row>
    <row r="86" spans="2:12" x14ac:dyDescent="0.3">
      <c r="B86" s="5" t="s">
        <v>304</v>
      </c>
      <c r="F86" s="13" t="str">
        <f t="shared" ref="F86:L86" si="34">IF($L$85=0,"",F85-F75)</f>
        <v/>
      </c>
      <c r="G86" s="13" t="str">
        <f t="shared" si="34"/>
        <v/>
      </c>
      <c r="H86" s="13" t="str">
        <f t="shared" si="34"/>
        <v/>
      </c>
      <c r="I86" s="13" t="str">
        <f t="shared" si="34"/>
        <v/>
      </c>
      <c r="J86" s="13" t="str">
        <f t="shared" si="34"/>
        <v/>
      </c>
      <c r="K86" s="13" t="str">
        <f t="shared" si="34"/>
        <v/>
      </c>
      <c r="L86" s="15" t="str">
        <f t="shared" si="34"/>
        <v/>
      </c>
    </row>
    <row r="88" spans="2:12" x14ac:dyDescent="0.3">
      <c r="B88" s="63" t="s">
        <v>305</v>
      </c>
      <c r="C88" s="61"/>
      <c r="D88" s="61"/>
      <c r="E88" s="61"/>
      <c r="F88" s="61"/>
      <c r="G88" s="61"/>
      <c r="H88" s="61"/>
      <c r="I88" s="61"/>
      <c r="J88" s="61"/>
      <c r="K88" s="61"/>
      <c r="L88" s="61"/>
    </row>
    <row r="90" spans="2:12" ht="19.5" customHeight="1" x14ac:dyDescent="0.3">
      <c r="B90" s="64" t="s">
        <v>306</v>
      </c>
      <c r="C90" s="61"/>
      <c r="D90" s="61"/>
      <c r="E90" s="61"/>
      <c r="F90" s="61"/>
      <c r="G90" s="61"/>
      <c r="H90" s="61"/>
      <c r="I90" s="61"/>
      <c r="J90" s="61"/>
      <c r="K90" s="61"/>
      <c r="L90" s="61"/>
    </row>
    <row r="91" spans="2:12" x14ac:dyDescent="0.3">
      <c r="B91" s="51" t="s">
        <v>307</v>
      </c>
      <c r="C91" s="51"/>
      <c r="D91" s="51"/>
      <c r="E91" s="51"/>
      <c r="F91" s="52">
        <f t="shared" ref="F91:K91" si="35">F$17</f>
        <v>2027</v>
      </c>
      <c r="G91" s="52">
        <f t="shared" si="35"/>
        <v>2028</v>
      </c>
      <c r="H91" s="52">
        <f t="shared" si="35"/>
        <v>2029</v>
      </c>
      <c r="I91" s="52" t="str">
        <f t="shared" si="35"/>
        <v/>
      </c>
      <c r="J91" s="52" t="str">
        <f t="shared" si="35"/>
        <v/>
      </c>
      <c r="K91" s="52" t="str">
        <f t="shared" si="35"/>
        <v/>
      </c>
      <c r="L91" s="51" t="s">
        <v>250</v>
      </c>
    </row>
    <row r="92" spans="2:12" x14ac:dyDescent="0.3">
      <c r="B92" s="55" t="s">
        <v>308</v>
      </c>
      <c r="F92" s="54">
        <f t="shared" ref="F92:K92" si="36">IF(F$17="",0,SUMPRODUCT(((N19:N26="")*$D$19:$D$26+(N19:N26&lt;&gt;"")*N19:N26)*((U19:U26="")*($E$19:$E$26+12*($E$19:$E$26=""))+(U19:U26&lt;&gt;"")*U19:U26)))</f>
        <v>0</v>
      </c>
      <c r="G92" s="54">
        <f t="shared" si="36"/>
        <v>0</v>
      </c>
      <c r="H92" s="54">
        <f t="shared" si="36"/>
        <v>0</v>
      </c>
      <c r="I92" s="54">
        <f t="shared" si="36"/>
        <v>0</v>
      </c>
      <c r="J92" s="54">
        <f t="shared" si="36"/>
        <v>0</v>
      </c>
      <c r="K92" s="54">
        <f t="shared" si="36"/>
        <v>0</v>
      </c>
      <c r="L92" s="54">
        <f>SUM(F92:K92)</f>
        <v>0</v>
      </c>
    </row>
    <row r="93" spans="2:12" x14ac:dyDescent="0.3">
      <c r="B93" s="55" t="s">
        <v>309</v>
      </c>
      <c r="F93" s="54">
        <f t="shared" ref="F93:K93" si="37">IF(F$17="",0,SUMPRODUCT(((N28:N31="")*$D$28:$D$31+(N28:N31&lt;&gt;"")*N28:N31)*((U28:U31="")*($E$28:$E$31+12*($E$28:$E$31=""))+(U28:U31&lt;&gt;"")*U28:U31)))</f>
        <v>0</v>
      </c>
      <c r="G93" s="54">
        <f t="shared" si="37"/>
        <v>0</v>
      </c>
      <c r="H93" s="54">
        <f t="shared" si="37"/>
        <v>0</v>
      </c>
      <c r="I93" s="54">
        <f t="shared" si="37"/>
        <v>0</v>
      </c>
      <c r="J93" s="54">
        <f t="shared" si="37"/>
        <v>0</v>
      </c>
      <c r="K93" s="54">
        <f t="shared" si="37"/>
        <v>0</v>
      </c>
      <c r="L93" s="54">
        <f>SUM(F93:K93)</f>
        <v>0</v>
      </c>
    </row>
    <row r="94" spans="2:12" x14ac:dyDescent="0.3">
      <c r="B94" s="55" t="s">
        <v>310</v>
      </c>
      <c r="F94" s="54">
        <f t="shared" ref="F94:K94" si="38">IF(F$17="",0,SUMPRODUCT(((N57:N60="")*$D$57:$D$60+(N57:N60&lt;&gt;"")*N57:N60)*((U57:U60="")*($E$57:$E$60+12*($E$57:$E$60=""))+(U57:U60&lt;&gt;"")*U57:U60)))</f>
        <v>0</v>
      </c>
      <c r="G94" s="54">
        <f t="shared" si="38"/>
        <v>0</v>
      </c>
      <c r="H94" s="54">
        <f t="shared" si="38"/>
        <v>0</v>
      </c>
      <c r="I94" s="54">
        <f t="shared" si="38"/>
        <v>0</v>
      </c>
      <c r="J94" s="54">
        <f t="shared" si="38"/>
        <v>0</v>
      </c>
      <c r="K94" s="54">
        <f t="shared" si="38"/>
        <v>0</v>
      </c>
      <c r="L94" s="54">
        <f>SUM(F94:K94)</f>
        <v>0</v>
      </c>
    </row>
    <row r="95" spans="2:12" x14ac:dyDescent="0.3">
      <c r="B95" s="6" t="s">
        <v>311</v>
      </c>
      <c r="F95" s="56">
        <f t="shared" ref="F95:K95" si="39">SUM(F92:F94)</f>
        <v>0</v>
      </c>
      <c r="G95" s="56">
        <f t="shared" si="39"/>
        <v>0</v>
      </c>
      <c r="H95" s="56">
        <f t="shared" si="39"/>
        <v>0</v>
      </c>
      <c r="I95" s="56">
        <f t="shared" si="39"/>
        <v>0</v>
      </c>
      <c r="J95" s="56">
        <f t="shared" si="39"/>
        <v>0</v>
      </c>
      <c r="K95" s="56">
        <f t="shared" si="39"/>
        <v>0</v>
      </c>
      <c r="L95" s="56">
        <f>SUM(F95:K95)</f>
        <v>0</v>
      </c>
    </row>
    <row r="96" spans="2:12" x14ac:dyDescent="0.3">
      <c r="B96" s="57" t="s">
        <v>312</v>
      </c>
      <c r="F96" s="58">
        <f t="shared" ref="F96:L96" si="40">F95/12</f>
        <v>0</v>
      </c>
      <c r="G96" s="58">
        <f t="shared" si="40"/>
        <v>0</v>
      </c>
      <c r="H96" s="58">
        <f t="shared" si="40"/>
        <v>0</v>
      </c>
      <c r="I96" s="58">
        <f t="shared" si="40"/>
        <v>0</v>
      </c>
      <c r="J96" s="58">
        <f t="shared" si="40"/>
        <v>0</v>
      </c>
      <c r="K96" s="58">
        <f t="shared" si="40"/>
        <v>0</v>
      </c>
      <c r="L96" s="58">
        <f t="shared" si="40"/>
        <v>0</v>
      </c>
    </row>
    <row r="97" spans="2:12" x14ac:dyDescent="0.3">
      <c r="B97" s="57" t="s">
        <v>313</v>
      </c>
      <c r="L97" s="59">
        <f>IF($H$8=0,"",$L$95/12/$H$8)</f>
        <v>0</v>
      </c>
    </row>
    <row r="99" spans="2:12" x14ac:dyDescent="0.3">
      <c r="B99" s="63" t="s">
        <v>314</v>
      </c>
      <c r="C99" s="61"/>
      <c r="D99" s="61"/>
      <c r="E99" s="61"/>
      <c r="F99" s="61"/>
      <c r="G99" s="61"/>
      <c r="H99" s="61"/>
      <c r="I99" s="61"/>
      <c r="J99" s="61"/>
      <c r="K99" s="61"/>
      <c r="L99" s="61"/>
    </row>
  </sheetData>
  <sheetProtection sheet="1" formatCells="0" formatColumns="0" formatRows="0" sort="0" autoFilter="0"/>
  <mergeCells count="36">
    <mergeCell ref="U55:Z55"/>
    <mergeCell ref="N16:S16"/>
    <mergeCell ref="B64:L64"/>
    <mergeCell ref="B55:L55"/>
    <mergeCell ref="B88:L88"/>
    <mergeCell ref="N27:S27"/>
    <mergeCell ref="B1:L1"/>
    <mergeCell ref="C5:L5"/>
    <mergeCell ref="B10:L10"/>
    <mergeCell ref="B4:L4"/>
    <mergeCell ref="C11:E11"/>
    <mergeCell ref="C8:E8"/>
    <mergeCell ref="H11:L11"/>
    <mergeCell ref="N15:AC15"/>
    <mergeCell ref="AB16:AC16"/>
    <mergeCell ref="U27:Z27"/>
    <mergeCell ref="B36:L36"/>
    <mergeCell ref="B2:L2"/>
    <mergeCell ref="C15:L15"/>
    <mergeCell ref="C6:L6"/>
    <mergeCell ref="C7:E7"/>
    <mergeCell ref="U16:Z16"/>
    <mergeCell ref="N18:S18"/>
    <mergeCell ref="B18:L18"/>
    <mergeCell ref="U18:Z18"/>
    <mergeCell ref="B99:L99"/>
    <mergeCell ref="B84:L84"/>
    <mergeCell ref="N55:S55"/>
    <mergeCell ref="B37:L37"/>
    <mergeCell ref="G56:L56"/>
    <mergeCell ref="B90:L90"/>
    <mergeCell ref="B47:L47"/>
    <mergeCell ref="C56:E56"/>
    <mergeCell ref="B70:L70"/>
    <mergeCell ref="B77:L77"/>
    <mergeCell ref="F82:K82"/>
  </mergeCells>
  <conditionalFormatting sqref="F92:K97">
    <cfRule type="expression" dxfId="134" priority="16">
      <formula>F$17=""</formula>
    </cfRule>
  </conditionalFormatting>
  <conditionalFormatting sqref="F19:L26">
    <cfRule type="expression" dxfId="133" priority="2">
      <formula>F$17=""</formula>
    </cfRule>
  </conditionalFormatting>
  <conditionalFormatting sqref="F28:L31">
    <cfRule type="expression" dxfId="132" priority="3">
      <formula>F$17=""</formula>
    </cfRule>
  </conditionalFormatting>
  <conditionalFormatting sqref="F38:L45">
    <cfRule type="expression" dxfId="131" priority="4">
      <formula>F$17=""</formula>
    </cfRule>
  </conditionalFormatting>
  <conditionalFormatting sqref="F48:L53">
    <cfRule type="expression" dxfId="130" priority="5">
      <formula>F$17=""</formula>
    </cfRule>
  </conditionalFormatting>
  <conditionalFormatting sqref="F57:L60">
    <cfRule type="expression" dxfId="129" priority="6">
      <formula>F$17=""</formula>
    </cfRule>
  </conditionalFormatting>
  <conditionalFormatting sqref="F78:L81">
    <cfRule type="cellIs" dxfId="128" priority="8" operator="lessThan">
      <formula>0</formula>
    </cfRule>
  </conditionalFormatting>
  <conditionalFormatting sqref="F85:L85">
    <cfRule type="expression" dxfId="127" priority="7">
      <formula>F$17=""</formula>
    </cfRule>
  </conditionalFormatting>
  <conditionalFormatting sqref="F86:L86">
    <cfRule type="cellIs" dxfId="126" priority="9" operator="lessThan">
      <formula>0</formula>
    </cfRule>
  </conditionalFormatting>
  <conditionalFormatting sqref="N19:S26">
    <cfRule type="expression" dxfId="125" priority="10">
      <formula>N$17=""</formula>
    </cfRule>
  </conditionalFormatting>
  <conditionalFormatting sqref="N28:S31">
    <cfRule type="expression" dxfId="124" priority="11">
      <formula>N$17=""</formula>
    </cfRule>
  </conditionalFormatting>
  <conditionalFormatting sqref="N57:S60">
    <cfRule type="expression" dxfId="123" priority="12">
      <formula>N$17=""</formula>
    </cfRule>
  </conditionalFormatting>
  <conditionalFormatting sqref="U19:Z26">
    <cfRule type="expression" dxfId="122" priority="13">
      <formula>U$17=""</formula>
    </cfRule>
  </conditionalFormatting>
  <conditionalFormatting sqref="U28:Z31">
    <cfRule type="expression" dxfId="121" priority="14">
      <formula>U$17=""</formula>
    </cfRule>
  </conditionalFormatting>
  <conditionalFormatting sqref="U57:Z60">
    <cfRule type="expression" dxfId="120" priority="15">
      <formula>U$17=""</formula>
    </cfRule>
  </conditionalFormatting>
  <dataValidations count="6">
    <dataValidation type="whole" allowBlank="1" sqref="H8" xr:uid="{00000000-0002-0000-0900-000000000000}">
      <formula1>1</formula1>
      <formula2>6</formula2>
    </dataValidation>
    <dataValidation type="list" allowBlank="1" sqref="C7" xr:uid="{00000000-0002-0000-0900-000001000000}">
      <formula1>INST_LIST</formula1>
      <formula2>0</formula2>
    </dataValidation>
    <dataValidation type="list" allowBlank="1" sqref="C28:C31" xr:uid="{00000000-0002-0000-0900-000002000000}">
      <formula1>DR_KAT</formula1>
      <formula2>0</formula2>
    </dataValidation>
    <dataValidation type="list" allowBlank="1" sqref="C56" xr:uid="{00000000-0002-0000-0900-000003000000}">
      <formula1>"Consultancy,Transfer"</formula1>
      <formula2>0</formula2>
    </dataValidation>
    <dataValidation type="decimal" allowBlank="1" showErrorMessage="1" errorTitle="Involvement" error="Enter a value between 0 % and 100 %. Leave empty to follow column D." sqref="N19:S26 N28:S31 N57:S60" xr:uid="{00000000-0002-0000-0900-000004000000}">
      <formula1>0</formula1>
      <formula2>1</formula2>
    </dataValidation>
    <dataValidation type="decimal" allowBlank="1" showErrorMessage="1" errorTitle="Months" error="Enter 0 to 12 months. Leave empty to follow column E." sqref="U19:Z26 U28:Z31 U57:Z60" xr:uid="{00000000-0002-0000-0900-000005000000}">
      <formula1>0</formula1>
      <formula2>12</formula2>
    </dataValidation>
  </dataValidations>
  <pageMargins left="0.75" right="0.75" top="1" bottom="1" header="0.511811023622047" footer="0.511811023622047"/>
  <pageSetup paperSize="9" orientation="portrait" horizontalDpi="300" verticalDpi="300"/>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99"/>
  <sheetViews>
    <sheetView showGridLines="0" zoomScaleNormal="100" workbookViewId="0">
      <pane xSplit="5" topLeftCell="F1" activePane="topRight" state="frozen"/>
      <selection pane="topRight"/>
    </sheetView>
  </sheetViews>
  <sheetFormatPr defaultColWidth="8.6640625" defaultRowHeight="14.4" outlineLevelCol="1" x14ac:dyDescent="0.3"/>
  <cols>
    <col min="1" max="1" width="2.44140625" customWidth="1"/>
    <col min="2" max="2" width="38" customWidth="1"/>
    <col min="3" max="3" width="13" customWidth="1"/>
    <col min="4" max="5" width="10" customWidth="1"/>
    <col min="6" max="6" width="23.44140625" customWidth="1"/>
    <col min="7" max="7" width="14.33203125" customWidth="1"/>
    <col min="8" max="8" width="10" customWidth="1"/>
    <col min="9" max="9" width="12" customWidth="1"/>
    <col min="10" max="10" width="10" customWidth="1"/>
    <col min="11" max="12" width="14" customWidth="1"/>
    <col min="13" max="13" width="2.21875" customWidth="1" outlineLevel="1"/>
    <col min="14" max="19" width="7.5546875" customWidth="1" outlineLevel="1"/>
    <col min="20" max="20" width="2.21875" customWidth="1" outlineLevel="1"/>
    <col min="21" max="26" width="7.5546875" customWidth="1" outlineLevel="1"/>
    <col min="27" max="27" width="2.21875" customWidth="1" outlineLevel="1"/>
    <col min="28" max="28" width="11.44140625" customWidth="1"/>
    <col min="29" max="29" width="10.44140625" customWidth="1"/>
  </cols>
  <sheetData>
    <row r="1" spans="1:29" ht="27.75" customHeight="1" x14ac:dyDescent="0.3">
      <c r="A1" s="8" t="s">
        <v>19</v>
      </c>
      <c r="B1" s="60" t="s">
        <v>323</v>
      </c>
      <c r="C1" s="61"/>
      <c r="D1" s="61"/>
      <c r="E1" s="61"/>
      <c r="F1" s="61"/>
      <c r="G1" s="61"/>
      <c r="H1" s="61"/>
      <c r="I1" s="61"/>
      <c r="J1" s="61"/>
      <c r="K1" s="61"/>
      <c r="L1" s="61"/>
    </row>
    <row r="2" spans="1:29" x14ac:dyDescent="0.3">
      <c r="B2" s="65" t="s">
        <v>228</v>
      </c>
      <c r="C2" s="61"/>
      <c r="D2" s="61"/>
      <c r="E2" s="61"/>
      <c r="F2" s="61"/>
      <c r="G2" s="61"/>
      <c r="H2" s="61"/>
      <c r="I2" s="61"/>
      <c r="J2" s="61"/>
      <c r="K2" s="61"/>
      <c r="L2" s="61"/>
    </row>
    <row r="4" spans="1:29" ht="19.5" customHeight="1" x14ac:dyDescent="0.3">
      <c r="B4" s="64" t="s">
        <v>229</v>
      </c>
      <c r="C4" s="61"/>
      <c r="D4" s="61"/>
      <c r="E4" s="61"/>
      <c r="F4" s="61"/>
      <c r="G4" s="61"/>
      <c r="H4" s="61"/>
      <c r="I4" s="61"/>
      <c r="J4" s="61"/>
      <c r="K4" s="61"/>
      <c r="L4" s="61"/>
    </row>
    <row r="5" spans="1:29" x14ac:dyDescent="0.3">
      <c r="B5" s="5" t="s">
        <v>175</v>
      </c>
      <c r="C5" s="78"/>
      <c r="D5" s="79"/>
      <c r="E5" s="79"/>
      <c r="F5" s="79"/>
      <c r="G5" s="79"/>
      <c r="H5" s="79"/>
      <c r="I5" s="79"/>
      <c r="J5" s="79"/>
      <c r="K5" s="79"/>
      <c r="L5" s="79"/>
    </row>
    <row r="6" spans="1:29" x14ac:dyDescent="0.3">
      <c r="B6" s="5" t="s">
        <v>231</v>
      </c>
      <c r="C6" s="78"/>
      <c r="D6" s="79"/>
      <c r="E6" s="79"/>
      <c r="F6" s="79"/>
      <c r="G6" s="79"/>
      <c r="H6" s="79"/>
      <c r="I6" s="79"/>
      <c r="J6" s="79"/>
      <c r="K6" s="79"/>
      <c r="L6" s="79"/>
    </row>
    <row r="7" spans="1:29" x14ac:dyDescent="0.3">
      <c r="B7" s="5" t="s">
        <v>233</v>
      </c>
      <c r="C7" s="78" t="s">
        <v>49</v>
      </c>
      <c r="D7" s="79"/>
      <c r="E7" s="79"/>
      <c r="F7" s="5" t="s">
        <v>234</v>
      </c>
      <c r="H7" s="34">
        <v>2027</v>
      </c>
    </row>
    <row r="8" spans="1:29" x14ac:dyDescent="0.3">
      <c r="B8" s="5" t="s">
        <v>177</v>
      </c>
      <c r="C8" s="78"/>
      <c r="D8" s="79"/>
      <c r="E8" s="79"/>
      <c r="F8" s="5" t="s">
        <v>235</v>
      </c>
      <c r="H8" s="34">
        <v>4</v>
      </c>
    </row>
    <row r="10" spans="1:29" ht="19.5" customHeight="1" x14ac:dyDescent="0.3">
      <c r="B10" s="64" t="s">
        <v>236</v>
      </c>
      <c r="C10" s="61"/>
      <c r="D10" s="61"/>
      <c r="E10" s="61"/>
      <c r="F10" s="61"/>
      <c r="G10" s="61"/>
      <c r="H10" s="61"/>
      <c r="I10" s="61"/>
      <c r="J10" s="61"/>
      <c r="K10" s="61"/>
      <c r="L10" s="61"/>
    </row>
    <row r="11" spans="1:29" x14ac:dyDescent="0.3">
      <c r="B11" s="5" t="s">
        <v>73</v>
      </c>
      <c r="C11" s="74" t="str">
        <f>IFERROR(VLOOKUP($A$1,RULES,2,FALSE()),"")</f>
        <v>Flat rate (verify)</v>
      </c>
      <c r="D11" s="61"/>
      <c r="E11" s="61"/>
      <c r="F11" s="5" t="s">
        <v>75</v>
      </c>
      <c r="H11" s="74" t="str">
        <f>IFERROR(VLOOKUP($A$1,RULES,4,FALSE()),"INDI base")</f>
        <v>Share of grant</v>
      </c>
      <c r="I11" s="61"/>
      <c r="J11" s="61"/>
      <c r="K11" s="61"/>
      <c r="L11" s="61"/>
    </row>
    <row r="12" spans="1:29" x14ac:dyDescent="0.3">
      <c r="B12" s="5" t="s">
        <v>237</v>
      </c>
      <c r="C12" s="44">
        <f>IF($C$11="Full cost (SUHF)",$D$66,IFERROR(VLOOKUP($A$1,RULES,3,FALSE()),INDI_KI))</f>
        <v>0.2</v>
      </c>
      <c r="F12" s="5" t="s">
        <v>76</v>
      </c>
      <c r="H12" s="35">
        <f>IFERROR(VLOOKUP($A$1,RULES,5,FALSE()),0)</f>
        <v>0</v>
      </c>
    </row>
    <row r="13" spans="1:29" x14ac:dyDescent="0.3">
      <c r="B13" s="5" t="s">
        <v>238</v>
      </c>
      <c r="C13" s="44">
        <f>MIN(LKP,IF(IFERROR(VLOOKUP($A$1,RULES,6,FALSE()),0)=0,LKP,VLOOKUP($A$1,RULES,6,FALSE())))</f>
        <v>0.5</v>
      </c>
      <c r="F13" s="5" t="s">
        <v>78</v>
      </c>
      <c r="H13" s="3" t="str">
        <f>IFERROR(VLOOKUP($A$1,RULES,7,FALSE()),"Yes")</f>
        <v>No</v>
      </c>
    </row>
    <row r="14" spans="1:29" x14ac:dyDescent="0.3">
      <c r="B14" s="5" t="s">
        <v>239</v>
      </c>
      <c r="C14" s="36">
        <f>IFERROR(VLOOKUP($A$1,RULES,8,FALSE()),0)</f>
        <v>0</v>
      </c>
      <c r="F14" s="5" t="s">
        <v>240</v>
      </c>
      <c r="H14" s="30">
        <f>IFERROR(VLOOKUP($A$1,RULES,9,FALSE()),"")</f>
        <v>5</v>
      </c>
    </row>
    <row r="15" spans="1:29" ht="45.75" customHeight="1" x14ac:dyDescent="0.3">
      <c r="B15" s="5" t="s">
        <v>43</v>
      </c>
      <c r="C15" s="77" t="str">
        <f>IFERROR(VLOOKUP($A$1,RULES,10,FALSE()),"")</f>
        <v>Knut and Alice Wallenberg Foundation. OH normally max 20% of the total awarded grant; premises costs are not reimbursed and LKP is reimbursed up to 50% — excess LKP and premises become KI's co-financing (mandatory; the President endorses/prioritises the application). Verify the terms of the current call.</v>
      </c>
      <c r="D15" s="61"/>
      <c r="E15" s="61"/>
      <c r="F15" s="61"/>
      <c r="G15" s="61"/>
      <c r="H15" s="61"/>
      <c r="I15" s="61"/>
      <c r="J15" s="61"/>
      <c r="K15" s="61"/>
      <c r="L15" s="61"/>
      <c r="N15" s="75" t="s">
        <v>242</v>
      </c>
      <c r="O15" s="61"/>
      <c r="P15" s="61"/>
      <c r="Q15" s="61"/>
      <c r="R15" s="61"/>
      <c r="S15" s="61"/>
      <c r="T15" s="61"/>
      <c r="U15" s="61"/>
      <c r="V15" s="61"/>
      <c r="W15" s="61"/>
      <c r="X15" s="61"/>
      <c r="Y15" s="61"/>
      <c r="Z15" s="61"/>
      <c r="AA15" s="61"/>
      <c r="AB15" s="61"/>
      <c r="AC15" s="61"/>
    </row>
    <row r="16" spans="1:29" x14ac:dyDescent="0.3">
      <c r="M16" s="50"/>
      <c r="N16" s="76" t="s">
        <v>243</v>
      </c>
      <c r="O16" s="61"/>
      <c r="P16" s="61"/>
      <c r="Q16" s="61"/>
      <c r="R16" s="61"/>
      <c r="S16" s="61"/>
      <c r="T16" s="50"/>
      <c r="U16" s="76" t="s">
        <v>244</v>
      </c>
      <c r="V16" s="61"/>
      <c r="W16" s="61"/>
      <c r="X16" s="61"/>
      <c r="Y16" s="61"/>
      <c r="Z16" s="61"/>
      <c r="AA16" s="50"/>
      <c r="AB16" s="76" t="s">
        <v>245</v>
      </c>
      <c r="AC16" s="61"/>
    </row>
    <row r="17" spans="2:29" ht="30" customHeight="1" x14ac:dyDescent="0.3">
      <c r="B17" s="51" t="s">
        <v>246</v>
      </c>
      <c r="C17" s="51" t="s">
        <v>247</v>
      </c>
      <c r="D17" s="51" t="s">
        <v>248</v>
      </c>
      <c r="E17" s="51" t="s">
        <v>249</v>
      </c>
      <c r="F17" s="52">
        <f>IF(1&lt;=$H$8,$H$7+0,"")</f>
        <v>2027</v>
      </c>
      <c r="G17" s="52">
        <f>IF(2&lt;=$H$8,$H$7+1,"")</f>
        <v>2028</v>
      </c>
      <c r="H17" s="52">
        <f>IF(3&lt;=$H$8,$H$7+2,"")</f>
        <v>2029</v>
      </c>
      <c r="I17" s="52">
        <f>IF(4&lt;=$H$8,$H$7+3,"")</f>
        <v>2030</v>
      </c>
      <c r="J17" s="52" t="str">
        <f>IF(5&lt;=$H$8,$H$7+4,"")</f>
        <v/>
      </c>
      <c r="K17" s="52" t="str">
        <f>IF(6&lt;=$H$8,$H$7+5,"")</f>
        <v/>
      </c>
      <c r="L17" s="51" t="s">
        <v>250</v>
      </c>
      <c r="M17" s="51"/>
      <c r="N17" s="52">
        <f t="shared" ref="N17:S17" si="0">F$17</f>
        <v>2027</v>
      </c>
      <c r="O17" s="52">
        <f t="shared" si="0"/>
        <v>2028</v>
      </c>
      <c r="P17" s="52">
        <f t="shared" si="0"/>
        <v>2029</v>
      </c>
      <c r="Q17" s="52">
        <f t="shared" si="0"/>
        <v>2030</v>
      </c>
      <c r="R17" s="52" t="str">
        <f t="shared" si="0"/>
        <v/>
      </c>
      <c r="S17" s="52" t="str">
        <f t="shared" si="0"/>
        <v/>
      </c>
      <c r="T17" s="51"/>
      <c r="U17" s="52">
        <f t="shared" ref="U17:Z17" si="1">F$17</f>
        <v>2027</v>
      </c>
      <c r="V17" s="52">
        <f t="shared" si="1"/>
        <v>2028</v>
      </c>
      <c r="W17" s="52">
        <f t="shared" si="1"/>
        <v>2029</v>
      </c>
      <c r="X17" s="52">
        <f t="shared" si="1"/>
        <v>2030</v>
      </c>
      <c r="Y17" s="52" t="str">
        <f t="shared" si="1"/>
        <v/>
      </c>
      <c r="Z17" s="52" t="str">
        <f t="shared" si="1"/>
        <v/>
      </c>
      <c r="AA17" s="51"/>
      <c r="AB17" s="51" t="s">
        <v>251</v>
      </c>
      <c r="AC17" s="51" t="s">
        <v>252</v>
      </c>
    </row>
    <row r="18" spans="2:29" ht="14.25" customHeight="1" x14ac:dyDescent="0.3">
      <c r="B18" s="64" t="s">
        <v>253</v>
      </c>
      <c r="C18" s="61"/>
      <c r="D18" s="61"/>
      <c r="E18" s="61"/>
      <c r="F18" s="61"/>
      <c r="G18" s="61"/>
      <c r="H18" s="61"/>
      <c r="I18" s="61"/>
      <c r="J18" s="61"/>
      <c r="K18" s="61"/>
      <c r="L18" s="61"/>
      <c r="M18" s="9"/>
      <c r="N18" s="64" t="s">
        <v>254</v>
      </c>
      <c r="O18" s="61"/>
      <c r="P18" s="61"/>
      <c r="Q18" s="61"/>
      <c r="R18" s="61"/>
      <c r="S18" s="61"/>
      <c r="T18" s="9"/>
      <c r="U18" s="64" t="s">
        <v>254</v>
      </c>
      <c r="V18" s="61"/>
      <c r="W18" s="61"/>
      <c r="X18" s="61"/>
      <c r="Y18" s="61"/>
      <c r="Z18" s="61"/>
      <c r="AA18" s="9"/>
      <c r="AB18" s="9"/>
      <c r="AC18" s="9"/>
    </row>
    <row r="19" spans="2:29" x14ac:dyDescent="0.3">
      <c r="B19" s="1" t="s">
        <v>316</v>
      </c>
      <c r="C19" s="38"/>
      <c r="D19" s="39"/>
      <c r="E19" s="34">
        <v>4</v>
      </c>
      <c r="F19" s="13">
        <f t="shared" ref="F19:F26" si="2">IF(1&lt;=$H$8,$C19*IF(U19="",IF($E19="",12,$E19),U19)*IF(N19="",$D19,N19)*(1+SAL_IDX)^0,0)</f>
        <v>0</v>
      </c>
      <c r="G19" s="13">
        <f t="shared" ref="G19:G26" si="3">IF(2&lt;=$H$8,$C19*IF(V19="",IF($E19="",12,$E19),V19)*IF(O19="",$D19,O19)*(1+SAL_IDX)^1,0)</f>
        <v>0</v>
      </c>
      <c r="H19" s="13">
        <f t="shared" ref="H19:H26" si="4">IF(3&lt;=$H$8,$C19*IF(W19="",IF($E19="",12,$E19),W19)*IF(P19="",$D19,P19)*(1+SAL_IDX)^2,0)</f>
        <v>0</v>
      </c>
      <c r="I19" s="13">
        <f t="shared" ref="I19:I26" si="5">IF(4&lt;=$H$8,$C19*IF(X19="",IF($E19="",12,$E19),X19)*IF(Q19="",$D19,Q19)*(1+SAL_IDX)^3,0)</f>
        <v>0</v>
      </c>
      <c r="J19" s="13">
        <f t="shared" ref="J19:J26" si="6">IF(5&lt;=$H$8,$C19*IF(Y19="",IF($E19="",12,$E19),Y19)*IF(R19="",$D19,R19)*(1+SAL_IDX)^4,0)</f>
        <v>0</v>
      </c>
      <c r="K19" s="13">
        <f t="shared" ref="K19:K26" si="7">IF(6&lt;=$H$8,$C19*IF(Z19="",IF($E19="",12,$E19),Z19)*IF(S19="",$D19,S19)*(1+SAL_IDX)^5,0)</f>
        <v>0</v>
      </c>
      <c r="L19" s="13">
        <f t="shared" ref="L19:L26" si="8">SUM(F19:K19)</f>
        <v>0</v>
      </c>
      <c r="M19" s="50"/>
      <c r="N19" s="39"/>
      <c r="O19" s="39"/>
      <c r="P19" s="39"/>
      <c r="Q19" s="39"/>
      <c r="R19" s="39"/>
      <c r="S19" s="39"/>
      <c r="T19" s="50"/>
      <c r="U19" s="53"/>
      <c r="V19" s="53"/>
      <c r="W19" s="53"/>
      <c r="X19" s="53"/>
      <c r="Y19" s="53"/>
      <c r="Z19" s="53"/>
      <c r="AA19" s="50"/>
      <c r="AB19" s="54">
        <f t="shared" ref="AB19:AB26" si="9">SUMPRODUCT(($N$17:$S$17&lt;&gt;"")*((N19:S19="")*$D19+(N19:S19&lt;&gt;"")*N19:S19)*((U19:Z19="")*IF($E19="",12,$E19)+(U19:Z19&lt;&gt;"")*U19:Z19))</f>
        <v>0</v>
      </c>
      <c r="AC19" s="14" t="str">
        <f t="shared" ref="AC19:AC26" si="10">IF(OR($H$8=0,AB19=0),"",AB19/(12*$H$8))</f>
        <v/>
      </c>
    </row>
    <row r="20" spans="2:29" x14ac:dyDescent="0.3">
      <c r="B20" s="1"/>
      <c r="C20" s="38"/>
      <c r="D20" s="39"/>
      <c r="E20" s="34">
        <v>12</v>
      </c>
      <c r="F20" s="13">
        <f t="shared" si="2"/>
        <v>0</v>
      </c>
      <c r="G20" s="13">
        <f t="shared" si="3"/>
        <v>0</v>
      </c>
      <c r="H20" s="13">
        <f t="shared" si="4"/>
        <v>0</v>
      </c>
      <c r="I20" s="13">
        <f t="shared" si="5"/>
        <v>0</v>
      </c>
      <c r="J20" s="13">
        <f t="shared" si="6"/>
        <v>0</v>
      </c>
      <c r="K20" s="13">
        <f t="shared" si="7"/>
        <v>0</v>
      </c>
      <c r="L20" s="13">
        <f t="shared" si="8"/>
        <v>0</v>
      </c>
      <c r="M20" s="50"/>
      <c r="N20" s="39"/>
      <c r="O20" s="39"/>
      <c r="P20" s="39"/>
      <c r="Q20" s="39"/>
      <c r="R20" s="39"/>
      <c r="S20" s="39"/>
      <c r="T20" s="50"/>
      <c r="U20" s="53"/>
      <c r="V20" s="53"/>
      <c r="W20" s="53"/>
      <c r="X20" s="53"/>
      <c r="Y20" s="53"/>
      <c r="Z20" s="53"/>
      <c r="AA20" s="50"/>
      <c r="AB20" s="54">
        <f t="shared" si="9"/>
        <v>0</v>
      </c>
      <c r="AC20" s="14" t="str">
        <f t="shared" si="10"/>
        <v/>
      </c>
    </row>
    <row r="21" spans="2:29" x14ac:dyDescent="0.3">
      <c r="B21" s="1"/>
      <c r="C21" s="38"/>
      <c r="D21" s="39"/>
      <c r="E21" s="34">
        <v>12</v>
      </c>
      <c r="F21" s="13">
        <f t="shared" si="2"/>
        <v>0</v>
      </c>
      <c r="G21" s="13">
        <f t="shared" si="3"/>
        <v>0</v>
      </c>
      <c r="H21" s="13">
        <f t="shared" si="4"/>
        <v>0</v>
      </c>
      <c r="I21" s="13">
        <f t="shared" si="5"/>
        <v>0</v>
      </c>
      <c r="J21" s="13">
        <f t="shared" si="6"/>
        <v>0</v>
      </c>
      <c r="K21" s="13">
        <f t="shared" si="7"/>
        <v>0</v>
      </c>
      <c r="L21" s="13">
        <f t="shared" si="8"/>
        <v>0</v>
      </c>
      <c r="M21" s="50"/>
      <c r="N21" s="39"/>
      <c r="O21" s="39"/>
      <c r="P21" s="39"/>
      <c r="Q21" s="39"/>
      <c r="R21" s="39"/>
      <c r="S21" s="39"/>
      <c r="T21" s="50"/>
      <c r="U21" s="53"/>
      <c r="V21" s="53"/>
      <c r="W21" s="53"/>
      <c r="X21" s="53"/>
      <c r="Y21" s="53"/>
      <c r="Z21" s="53"/>
      <c r="AA21" s="50"/>
      <c r="AB21" s="54">
        <f t="shared" si="9"/>
        <v>0</v>
      </c>
      <c r="AC21" s="14" t="str">
        <f t="shared" si="10"/>
        <v/>
      </c>
    </row>
    <row r="22" spans="2:29" x14ac:dyDescent="0.3">
      <c r="B22" s="1"/>
      <c r="C22" s="38"/>
      <c r="D22" s="39"/>
      <c r="E22" s="34">
        <v>12</v>
      </c>
      <c r="F22" s="13">
        <f t="shared" si="2"/>
        <v>0</v>
      </c>
      <c r="G22" s="13">
        <f t="shared" si="3"/>
        <v>0</v>
      </c>
      <c r="H22" s="13">
        <f t="shared" si="4"/>
        <v>0</v>
      </c>
      <c r="I22" s="13">
        <f t="shared" si="5"/>
        <v>0</v>
      </c>
      <c r="J22" s="13">
        <f t="shared" si="6"/>
        <v>0</v>
      </c>
      <c r="K22" s="13">
        <f t="shared" si="7"/>
        <v>0</v>
      </c>
      <c r="L22" s="13">
        <f t="shared" si="8"/>
        <v>0</v>
      </c>
      <c r="M22" s="50"/>
      <c r="N22" s="39"/>
      <c r="O22" s="39"/>
      <c r="P22" s="39"/>
      <c r="Q22" s="39"/>
      <c r="R22" s="39"/>
      <c r="S22" s="39"/>
      <c r="T22" s="50"/>
      <c r="U22" s="53"/>
      <c r="V22" s="53"/>
      <c r="W22" s="53"/>
      <c r="X22" s="53"/>
      <c r="Y22" s="53"/>
      <c r="Z22" s="53"/>
      <c r="AA22" s="50"/>
      <c r="AB22" s="54">
        <f t="shared" si="9"/>
        <v>0</v>
      </c>
      <c r="AC22" s="14" t="str">
        <f t="shared" si="10"/>
        <v/>
      </c>
    </row>
    <row r="23" spans="2:29" x14ac:dyDescent="0.3">
      <c r="B23" s="1"/>
      <c r="C23" s="38"/>
      <c r="D23" s="39"/>
      <c r="E23" s="34">
        <v>12</v>
      </c>
      <c r="F23" s="13">
        <f t="shared" si="2"/>
        <v>0</v>
      </c>
      <c r="G23" s="13">
        <f t="shared" si="3"/>
        <v>0</v>
      </c>
      <c r="H23" s="13">
        <f t="shared" si="4"/>
        <v>0</v>
      </c>
      <c r="I23" s="13">
        <f t="shared" si="5"/>
        <v>0</v>
      </c>
      <c r="J23" s="13">
        <f t="shared" si="6"/>
        <v>0</v>
      </c>
      <c r="K23" s="13">
        <f t="shared" si="7"/>
        <v>0</v>
      </c>
      <c r="L23" s="13">
        <f t="shared" si="8"/>
        <v>0</v>
      </c>
      <c r="M23" s="50"/>
      <c r="N23" s="39"/>
      <c r="O23" s="39"/>
      <c r="P23" s="39"/>
      <c r="Q23" s="39"/>
      <c r="R23" s="39"/>
      <c r="S23" s="39"/>
      <c r="T23" s="50"/>
      <c r="U23" s="53"/>
      <c r="V23" s="53"/>
      <c r="W23" s="53"/>
      <c r="X23" s="53"/>
      <c r="Y23" s="53"/>
      <c r="Z23" s="53"/>
      <c r="AA23" s="50"/>
      <c r="AB23" s="54">
        <f t="shared" si="9"/>
        <v>0</v>
      </c>
      <c r="AC23" s="14" t="str">
        <f t="shared" si="10"/>
        <v/>
      </c>
    </row>
    <row r="24" spans="2:29" x14ac:dyDescent="0.3">
      <c r="B24" s="1"/>
      <c r="C24" s="38"/>
      <c r="D24" s="39"/>
      <c r="E24" s="34">
        <v>12</v>
      </c>
      <c r="F24" s="13">
        <f t="shared" si="2"/>
        <v>0</v>
      </c>
      <c r="G24" s="13">
        <f t="shared" si="3"/>
        <v>0</v>
      </c>
      <c r="H24" s="13">
        <f t="shared" si="4"/>
        <v>0</v>
      </c>
      <c r="I24" s="13">
        <f t="shared" si="5"/>
        <v>0</v>
      </c>
      <c r="J24" s="13">
        <f t="shared" si="6"/>
        <v>0</v>
      </c>
      <c r="K24" s="13">
        <f t="shared" si="7"/>
        <v>0</v>
      </c>
      <c r="L24" s="13">
        <f t="shared" si="8"/>
        <v>0</v>
      </c>
      <c r="M24" s="50"/>
      <c r="N24" s="39"/>
      <c r="O24" s="39"/>
      <c r="P24" s="39"/>
      <c r="Q24" s="39"/>
      <c r="R24" s="39"/>
      <c r="S24" s="39"/>
      <c r="T24" s="50"/>
      <c r="U24" s="53"/>
      <c r="V24" s="53"/>
      <c r="W24" s="53"/>
      <c r="X24" s="53"/>
      <c r="Y24" s="53"/>
      <c r="Z24" s="53"/>
      <c r="AA24" s="50"/>
      <c r="AB24" s="54">
        <f t="shared" si="9"/>
        <v>0</v>
      </c>
      <c r="AC24" s="14" t="str">
        <f t="shared" si="10"/>
        <v/>
      </c>
    </row>
    <row r="25" spans="2:29" x14ac:dyDescent="0.3">
      <c r="B25" s="1"/>
      <c r="C25" s="38"/>
      <c r="D25" s="39"/>
      <c r="E25" s="34">
        <v>12</v>
      </c>
      <c r="F25" s="13">
        <f t="shared" si="2"/>
        <v>0</v>
      </c>
      <c r="G25" s="13">
        <f t="shared" si="3"/>
        <v>0</v>
      </c>
      <c r="H25" s="13">
        <f t="shared" si="4"/>
        <v>0</v>
      </c>
      <c r="I25" s="13">
        <f t="shared" si="5"/>
        <v>0</v>
      </c>
      <c r="J25" s="13">
        <f t="shared" si="6"/>
        <v>0</v>
      </c>
      <c r="K25" s="13">
        <f t="shared" si="7"/>
        <v>0</v>
      </c>
      <c r="L25" s="13">
        <f t="shared" si="8"/>
        <v>0</v>
      </c>
      <c r="M25" s="50"/>
      <c r="N25" s="39"/>
      <c r="O25" s="39"/>
      <c r="P25" s="39"/>
      <c r="Q25" s="39"/>
      <c r="R25" s="39"/>
      <c r="S25" s="39"/>
      <c r="T25" s="50"/>
      <c r="U25" s="53"/>
      <c r="V25" s="53"/>
      <c r="W25" s="53"/>
      <c r="X25" s="53"/>
      <c r="Y25" s="53"/>
      <c r="Z25" s="53"/>
      <c r="AA25" s="50"/>
      <c r="AB25" s="54">
        <f t="shared" si="9"/>
        <v>0</v>
      </c>
      <c r="AC25" s="14" t="str">
        <f t="shared" si="10"/>
        <v/>
      </c>
    </row>
    <row r="26" spans="2:29" x14ac:dyDescent="0.3">
      <c r="B26" s="1"/>
      <c r="C26" s="38"/>
      <c r="D26" s="39"/>
      <c r="E26" s="34">
        <v>12</v>
      </c>
      <c r="F26" s="13">
        <f t="shared" si="2"/>
        <v>0</v>
      </c>
      <c r="G26" s="13">
        <f t="shared" si="3"/>
        <v>0</v>
      </c>
      <c r="H26" s="13">
        <f t="shared" si="4"/>
        <v>0</v>
      </c>
      <c r="I26" s="13">
        <f t="shared" si="5"/>
        <v>0</v>
      </c>
      <c r="J26" s="13">
        <f t="shared" si="6"/>
        <v>0</v>
      </c>
      <c r="K26" s="13">
        <f t="shared" si="7"/>
        <v>0</v>
      </c>
      <c r="L26" s="13">
        <f t="shared" si="8"/>
        <v>0</v>
      </c>
      <c r="M26" s="50"/>
      <c r="N26" s="39"/>
      <c r="O26" s="39"/>
      <c r="P26" s="39"/>
      <c r="Q26" s="39"/>
      <c r="R26" s="39"/>
      <c r="S26" s="39"/>
      <c r="T26" s="50"/>
      <c r="U26" s="53"/>
      <c r="V26" s="53"/>
      <c r="W26" s="53"/>
      <c r="X26" s="53"/>
      <c r="Y26" s="53"/>
      <c r="Z26" s="53"/>
      <c r="AA26" s="50"/>
      <c r="AB26" s="54">
        <f t="shared" si="9"/>
        <v>0</v>
      </c>
      <c r="AC26" s="14" t="str">
        <f t="shared" si="10"/>
        <v/>
      </c>
    </row>
    <row r="27" spans="2:29" x14ac:dyDescent="0.3">
      <c r="B27" s="6" t="s">
        <v>258</v>
      </c>
      <c r="M27" s="50"/>
      <c r="N27" s="69" t="s">
        <v>259</v>
      </c>
      <c r="O27" s="61"/>
      <c r="P27" s="61"/>
      <c r="Q27" s="61"/>
      <c r="R27" s="61"/>
      <c r="S27" s="61"/>
      <c r="T27" s="50"/>
      <c r="U27" s="69" t="s">
        <v>259</v>
      </c>
      <c r="V27" s="61"/>
      <c r="W27" s="61"/>
      <c r="X27" s="61"/>
      <c r="Y27" s="61"/>
      <c r="Z27" s="61"/>
      <c r="AA27" s="50"/>
    </row>
    <row r="28" spans="2:29" x14ac:dyDescent="0.3">
      <c r="B28" s="1"/>
      <c r="C28" s="1"/>
      <c r="D28" s="39"/>
      <c r="E28" s="34">
        <v>12</v>
      </c>
      <c r="F28" s="13">
        <f>IFERROR(IF(AND(1&lt;=$H$8,$C28&lt;&gt;""),INDEX(DR_VAL,MIN(1,4),MATCH($C28,DR_KAT,0))*IF(N28="",$D28,N28)*IF(U28="",IF($E28="",12,$E28),U28),0),0)</f>
        <v>0</v>
      </c>
      <c r="G28" s="13">
        <f>IFERROR(IF(AND(2&lt;=$H$8,$C28&lt;&gt;""),INDEX(DR_VAL,MIN(2,4),MATCH($C28,DR_KAT,0))*IF(O28="",$D28,O28)*IF(V28="",IF($E28="",12,$E28),V28),0),0)</f>
        <v>0</v>
      </c>
      <c r="H28" s="13">
        <f>IFERROR(IF(AND(3&lt;=$H$8,$C28&lt;&gt;""),INDEX(DR_VAL,MIN(3,4),MATCH($C28,DR_KAT,0))*IF(P28="",$D28,P28)*IF(W28="",IF($E28="",12,$E28),W28),0),0)</f>
        <v>0</v>
      </c>
      <c r="I28" s="13">
        <f>IFERROR(IF(AND(4&lt;=$H$8,$C28&lt;&gt;""),INDEX(DR_VAL,MIN(4,4),MATCH($C28,DR_KAT,0))*IF(Q28="",$D28,Q28)*IF(X28="",IF($E28="",12,$E28),X28),0),0)</f>
        <v>0</v>
      </c>
      <c r="J28" s="13">
        <f>IFERROR(IF(AND(5&lt;=$H$8,$C28&lt;&gt;""),INDEX(DR_VAL,MIN(5,4),MATCH($C28,DR_KAT,0))*IF(R28="",$D28,R28)*IF(Y28="",IF($E28="",12,$E28),Y28),0),0)</f>
        <v>0</v>
      </c>
      <c r="K28" s="13">
        <f>IFERROR(IF(AND(6&lt;=$H$8,$C28&lt;&gt;""),INDEX(DR_VAL,MIN(6,4),MATCH($C28,DR_KAT,0))*IF(S28="",$D28,S28)*IF(Z28="",IF($E28="",12,$E28),Z28),0),0)</f>
        <v>0</v>
      </c>
      <c r="L28" s="13">
        <f t="shared" ref="L28:L34" si="11">SUM(F28:K28)</f>
        <v>0</v>
      </c>
      <c r="M28" s="50"/>
      <c r="N28" s="39"/>
      <c r="O28" s="39"/>
      <c r="P28" s="39"/>
      <c r="Q28" s="39"/>
      <c r="R28" s="39"/>
      <c r="S28" s="39"/>
      <c r="T28" s="50"/>
      <c r="U28" s="53"/>
      <c r="V28" s="53"/>
      <c r="W28" s="53"/>
      <c r="X28" s="53"/>
      <c r="Y28" s="53"/>
      <c r="Z28" s="53"/>
      <c r="AA28" s="50"/>
      <c r="AB28" s="54">
        <f>SUMPRODUCT(($N$17:$S$17&lt;&gt;"")*((N28:S28="")*$D28+(N28:S28&lt;&gt;"")*N28:S28)*((U28:Z28="")*IF($E28="",12,$E28)+(U28:Z28&lt;&gt;"")*U28:Z28))</f>
        <v>0</v>
      </c>
      <c r="AC28" s="14" t="str">
        <f>IF(OR($H$8=0,AB28=0),"",AB28/(12*$H$8))</f>
        <v/>
      </c>
    </row>
    <row r="29" spans="2:29" x14ac:dyDescent="0.3">
      <c r="B29" s="1"/>
      <c r="C29" s="1"/>
      <c r="D29" s="39"/>
      <c r="E29" s="34">
        <v>12</v>
      </c>
      <c r="F29" s="13">
        <f>IFERROR(IF(AND(1&lt;=$H$8,$C29&lt;&gt;""),INDEX(DR_VAL,MIN(1,4),MATCH($C29,DR_KAT,0))*IF(N29="",$D29,N29)*IF(U29="",IF($E29="",12,$E29),U29),0),0)</f>
        <v>0</v>
      </c>
      <c r="G29" s="13">
        <f>IFERROR(IF(AND(2&lt;=$H$8,$C29&lt;&gt;""),INDEX(DR_VAL,MIN(2,4),MATCH($C29,DR_KAT,0))*IF(O29="",$D29,O29)*IF(V29="",IF($E29="",12,$E29),V29),0),0)</f>
        <v>0</v>
      </c>
      <c r="H29" s="13">
        <f>IFERROR(IF(AND(3&lt;=$H$8,$C29&lt;&gt;""),INDEX(DR_VAL,MIN(3,4),MATCH($C29,DR_KAT,0))*IF(P29="",$D29,P29)*IF(W29="",IF($E29="",12,$E29),W29),0),0)</f>
        <v>0</v>
      </c>
      <c r="I29" s="13">
        <f>IFERROR(IF(AND(4&lt;=$H$8,$C29&lt;&gt;""),INDEX(DR_VAL,MIN(4,4),MATCH($C29,DR_KAT,0))*IF(Q29="",$D29,Q29)*IF(X29="",IF($E29="",12,$E29),X29),0),0)</f>
        <v>0</v>
      </c>
      <c r="J29" s="13">
        <f>IFERROR(IF(AND(5&lt;=$H$8,$C29&lt;&gt;""),INDEX(DR_VAL,MIN(5,4),MATCH($C29,DR_KAT,0))*IF(R29="",$D29,R29)*IF(Y29="",IF($E29="",12,$E29),Y29),0),0)</f>
        <v>0</v>
      </c>
      <c r="K29" s="13">
        <f>IFERROR(IF(AND(6&lt;=$H$8,$C29&lt;&gt;""),INDEX(DR_VAL,MIN(6,4),MATCH($C29,DR_KAT,0))*IF(S29="",$D29,S29)*IF(Z29="",IF($E29="",12,$E29),Z29),0),0)</f>
        <v>0</v>
      </c>
      <c r="L29" s="13">
        <f t="shared" si="11"/>
        <v>0</v>
      </c>
      <c r="M29" s="50"/>
      <c r="N29" s="39"/>
      <c r="O29" s="39"/>
      <c r="P29" s="39"/>
      <c r="Q29" s="39"/>
      <c r="R29" s="39"/>
      <c r="S29" s="39"/>
      <c r="T29" s="50"/>
      <c r="U29" s="53"/>
      <c r="V29" s="53"/>
      <c r="W29" s="53"/>
      <c r="X29" s="53"/>
      <c r="Y29" s="53"/>
      <c r="Z29" s="53"/>
      <c r="AA29" s="50"/>
      <c r="AB29" s="54">
        <f>SUMPRODUCT(($N$17:$S$17&lt;&gt;"")*((N29:S29="")*$D29+(N29:S29&lt;&gt;"")*N29:S29)*((U29:Z29="")*IF($E29="",12,$E29)+(U29:Z29&lt;&gt;"")*U29:Z29))</f>
        <v>0</v>
      </c>
      <c r="AC29" s="14" t="str">
        <f>IF(OR($H$8=0,AB29=0),"",AB29/(12*$H$8))</f>
        <v/>
      </c>
    </row>
    <row r="30" spans="2:29" x14ac:dyDescent="0.3">
      <c r="B30" s="1"/>
      <c r="C30" s="1"/>
      <c r="D30" s="39"/>
      <c r="E30" s="34">
        <v>12</v>
      </c>
      <c r="F30" s="13">
        <f>IFERROR(IF(AND(1&lt;=$H$8,$C30&lt;&gt;""),INDEX(DR_VAL,MIN(1,4),MATCH($C30,DR_KAT,0))*IF(N30="",$D30,N30)*IF(U30="",IF($E30="",12,$E30),U30),0),0)</f>
        <v>0</v>
      </c>
      <c r="G30" s="13">
        <f>IFERROR(IF(AND(2&lt;=$H$8,$C30&lt;&gt;""),INDEX(DR_VAL,MIN(2,4),MATCH($C30,DR_KAT,0))*IF(O30="",$D30,O30)*IF(V30="",IF($E30="",12,$E30),V30),0),0)</f>
        <v>0</v>
      </c>
      <c r="H30" s="13">
        <f>IFERROR(IF(AND(3&lt;=$H$8,$C30&lt;&gt;""),INDEX(DR_VAL,MIN(3,4),MATCH($C30,DR_KAT,0))*IF(P30="",$D30,P30)*IF(W30="",IF($E30="",12,$E30),W30),0),0)</f>
        <v>0</v>
      </c>
      <c r="I30" s="13">
        <f>IFERROR(IF(AND(4&lt;=$H$8,$C30&lt;&gt;""),INDEX(DR_VAL,MIN(4,4),MATCH($C30,DR_KAT,0))*IF(Q30="",$D30,Q30)*IF(X30="",IF($E30="",12,$E30),X30),0),0)</f>
        <v>0</v>
      </c>
      <c r="J30" s="13">
        <f>IFERROR(IF(AND(5&lt;=$H$8,$C30&lt;&gt;""),INDEX(DR_VAL,MIN(5,4),MATCH($C30,DR_KAT,0))*IF(R30="",$D30,R30)*IF(Y30="",IF($E30="",12,$E30),Y30),0),0)</f>
        <v>0</v>
      </c>
      <c r="K30" s="13">
        <f>IFERROR(IF(AND(6&lt;=$H$8,$C30&lt;&gt;""),INDEX(DR_VAL,MIN(6,4),MATCH($C30,DR_KAT,0))*IF(S30="",$D30,S30)*IF(Z30="",IF($E30="",12,$E30),Z30),0),0)</f>
        <v>0</v>
      </c>
      <c r="L30" s="13">
        <f t="shared" si="11"/>
        <v>0</v>
      </c>
      <c r="M30" s="50"/>
      <c r="N30" s="39"/>
      <c r="O30" s="39"/>
      <c r="P30" s="39"/>
      <c r="Q30" s="39"/>
      <c r="R30" s="39"/>
      <c r="S30" s="39"/>
      <c r="T30" s="50"/>
      <c r="U30" s="53"/>
      <c r="V30" s="53"/>
      <c r="W30" s="53"/>
      <c r="X30" s="53"/>
      <c r="Y30" s="53"/>
      <c r="Z30" s="53"/>
      <c r="AA30" s="50"/>
      <c r="AB30" s="54">
        <f>SUMPRODUCT(($N$17:$S$17&lt;&gt;"")*((N30:S30="")*$D30+(N30:S30&lt;&gt;"")*N30:S30)*((U30:Z30="")*IF($E30="",12,$E30)+(U30:Z30&lt;&gt;"")*U30:Z30))</f>
        <v>0</v>
      </c>
      <c r="AC30" s="14" t="str">
        <f>IF(OR($H$8=0,AB30=0),"",AB30/(12*$H$8))</f>
        <v/>
      </c>
    </row>
    <row r="31" spans="2:29" x14ac:dyDescent="0.3">
      <c r="B31" s="1"/>
      <c r="C31" s="1"/>
      <c r="D31" s="39"/>
      <c r="E31" s="34">
        <v>12</v>
      </c>
      <c r="F31" s="13">
        <f>IFERROR(IF(AND(1&lt;=$H$8,$C31&lt;&gt;""),INDEX(DR_VAL,MIN(1,4),MATCH($C31,DR_KAT,0))*IF(N31="",$D31,N31)*IF(U31="",IF($E31="",12,$E31),U31),0),0)</f>
        <v>0</v>
      </c>
      <c r="G31" s="13">
        <f>IFERROR(IF(AND(2&lt;=$H$8,$C31&lt;&gt;""),INDEX(DR_VAL,MIN(2,4),MATCH($C31,DR_KAT,0))*IF(O31="",$D31,O31)*IF(V31="",IF($E31="",12,$E31),V31),0),0)</f>
        <v>0</v>
      </c>
      <c r="H31" s="13">
        <f>IFERROR(IF(AND(3&lt;=$H$8,$C31&lt;&gt;""),INDEX(DR_VAL,MIN(3,4),MATCH($C31,DR_KAT,0))*IF(P31="",$D31,P31)*IF(W31="",IF($E31="",12,$E31),W31),0),0)</f>
        <v>0</v>
      </c>
      <c r="I31" s="13">
        <f>IFERROR(IF(AND(4&lt;=$H$8,$C31&lt;&gt;""),INDEX(DR_VAL,MIN(4,4),MATCH($C31,DR_KAT,0))*IF(Q31="",$D31,Q31)*IF(X31="",IF($E31="",12,$E31),X31),0),0)</f>
        <v>0</v>
      </c>
      <c r="J31" s="13">
        <f>IFERROR(IF(AND(5&lt;=$H$8,$C31&lt;&gt;""),INDEX(DR_VAL,MIN(5,4),MATCH($C31,DR_KAT,0))*IF(R31="",$D31,R31)*IF(Y31="",IF($E31="",12,$E31),Y31),0),0)</f>
        <v>0</v>
      </c>
      <c r="K31" s="13">
        <f>IFERROR(IF(AND(6&lt;=$H$8,$C31&lt;&gt;""),INDEX(DR_VAL,MIN(6,4),MATCH($C31,DR_KAT,0))*IF(S31="",$D31,S31)*IF(Z31="",IF($E31="",12,$E31),Z31),0),0)</f>
        <v>0</v>
      </c>
      <c r="L31" s="13">
        <f t="shared" si="11"/>
        <v>0</v>
      </c>
      <c r="M31" s="50"/>
      <c r="N31" s="39"/>
      <c r="O31" s="39"/>
      <c r="P31" s="39"/>
      <c r="Q31" s="39"/>
      <c r="R31" s="39"/>
      <c r="S31" s="39"/>
      <c r="T31" s="50"/>
      <c r="U31" s="53"/>
      <c r="V31" s="53"/>
      <c r="W31" s="53"/>
      <c r="X31" s="53"/>
      <c r="Y31" s="53"/>
      <c r="Z31" s="53"/>
      <c r="AA31" s="50"/>
      <c r="AB31" s="54">
        <f>SUMPRODUCT(($N$17:$S$17&lt;&gt;"")*((N31:S31="")*$D31+(N31:S31&lt;&gt;"")*N31:S31)*((U31:Z31="")*IF($E31="",12,$E31)+(U31:Z31&lt;&gt;"")*U31:Z31))</f>
        <v>0</v>
      </c>
      <c r="AC31" s="14" t="str">
        <f>IF(OR($H$8=0,AB31=0),"",AB31/(12*$H$8))</f>
        <v/>
      </c>
    </row>
    <row r="32" spans="2:29" x14ac:dyDescent="0.3">
      <c r="B32" s="6" t="s">
        <v>261</v>
      </c>
      <c r="F32" s="15">
        <f t="shared" ref="F32:K32" si="12">SUM(F19:F26)+SUM(F28:F31)</f>
        <v>0</v>
      </c>
      <c r="G32" s="15">
        <f t="shared" si="12"/>
        <v>0</v>
      </c>
      <c r="H32" s="15">
        <f t="shared" si="12"/>
        <v>0</v>
      </c>
      <c r="I32" s="15">
        <f t="shared" si="12"/>
        <v>0</v>
      </c>
      <c r="J32" s="15">
        <f t="shared" si="12"/>
        <v>0</v>
      </c>
      <c r="K32" s="15">
        <f t="shared" si="12"/>
        <v>0</v>
      </c>
      <c r="L32" s="15">
        <f t="shared" si="11"/>
        <v>0</v>
      </c>
    </row>
    <row r="33" spans="2:12" x14ac:dyDescent="0.3">
      <c r="B33" s="5" t="s">
        <v>44</v>
      </c>
      <c r="D33" s="10">
        <f>LKP</f>
        <v>0.59859999999999991</v>
      </c>
      <c r="F33" s="13">
        <f t="shared" ref="F33:K33" si="13">F32*LKP</f>
        <v>0</v>
      </c>
      <c r="G33" s="13">
        <f t="shared" si="13"/>
        <v>0</v>
      </c>
      <c r="H33" s="13">
        <f t="shared" si="13"/>
        <v>0</v>
      </c>
      <c r="I33" s="13">
        <f t="shared" si="13"/>
        <v>0</v>
      </c>
      <c r="J33" s="13">
        <f t="shared" si="13"/>
        <v>0</v>
      </c>
      <c r="K33" s="13">
        <f t="shared" si="13"/>
        <v>0</v>
      </c>
      <c r="L33" s="13">
        <f t="shared" si="11"/>
        <v>0</v>
      </c>
    </row>
    <row r="34" spans="2:12" x14ac:dyDescent="0.3">
      <c r="B34" s="6" t="s">
        <v>262</v>
      </c>
      <c r="F34" s="15">
        <f t="shared" ref="F34:K34" si="14">F32+F33</f>
        <v>0</v>
      </c>
      <c r="G34" s="15">
        <f t="shared" si="14"/>
        <v>0</v>
      </c>
      <c r="H34" s="15">
        <f t="shared" si="14"/>
        <v>0</v>
      </c>
      <c r="I34" s="15">
        <f t="shared" si="14"/>
        <v>0</v>
      </c>
      <c r="J34" s="15">
        <f t="shared" si="14"/>
        <v>0</v>
      </c>
      <c r="K34" s="15">
        <f t="shared" si="14"/>
        <v>0</v>
      </c>
      <c r="L34" s="15">
        <f t="shared" si="11"/>
        <v>0</v>
      </c>
    </row>
    <row r="36" spans="2:12" ht="14.25" customHeight="1" x14ac:dyDescent="0.3">
      <c r="B36" s="64" t="s">
        <v>263</v>
      </c>
      <c r="C36" s="61"/>
      <c r="D36" s="61"/>
      <c r="E36" s="61"/>
      <c r="F36" s="61"/>
      <c r="G36" s="61"/>
      <c r="H36" s="61"/>
      <c r="I36" s="61"/>
      <c r="J36" s="61"/>
      <c r="K36" s="61"/>
      <c r="L36" s="61"/>
    </row>
    <row r="37" spans="2:12" x14ac:dyDescent="0.3">
      <c r="B37" s="69" t="s">
        <v>264</v>
      </c>
      <c r="C37" s="61"/>
      <c r="D37" s="61"/>
      <c r="E37" s="61"/>
      <c r="F37" s="61"/>
      <c r="G37" s="61"/>
      <c r="H37" s="61"/>
      <c r="I37" s="61"/>
      <c r="J37" s="61"/>
      <c r="K37" s="61"/>
      <c r="L37" s="61"/>
    </row>
    <row r="38" spans="2:12" x14ac:dyDescent="0.3">
      <c r="B38" s="5" t="s">
        <v>265</v>
      </c>
      <c r="F38" s="38"/>
      <c r="G38" s="38"/>
      <c r="H38" s="38"/>
      <c r="I38" s="38"/>
      <c r="J38" s="38"/>
      <c r="K38" s="38"/>
      <c r="L38" s="13">
        <f t="shared" ref="L38:L46" si="15">SUM(F38:K38)</f>
        <v>0</v>
      </c>
    </row>
    <row r="39" spans="2:12" x14ac:dyDescent="0.3">
      <c r="B39" s="5" t="s">
        <v>266</v>
      </c>
      <c r="F39" s="38"/>
      <c r="G39" s="38"/>
      <c r="H39" s="38"/>
      <c r="I39" s="38"/>
      <c r="J39" s="38"/>
      <c r="K39" s="38"/>
      <c r="L39" s="13">
        <f t="shared" si="15"/>
        <v>0</v>
      </c>
    </row>
    <row r="40" spans="2:12" x14ac:dyDescent="0.3">
      <c r="B40" s="5" t="s">
        <v>267</v>
      </c>
      <c r="F40" s="38"/>
      <c r="G40" s="38"/>
      <c r="H40" s="38"/>
      <c r="I40" s="38"/>
      <c r="J40" s="38"/>
      <c r="K40" s="38"/>
      <c r="L40" s="13">
        <f t="shared" si="15"/>
        <v>0</v>
      </c>
    </row>
    <row r="41" spans="2:12" x14ac:dyDescent="0.3">
      <c r="B41" s="5" t="s">
        <v>268</v>
      </c>
      <c r="F41" s="38"/>
      <c r="G41" s="38"/>
      <c r="H41" s="38"/>
      <c r="I41" s="38"/>
      <c r="J41" s="38"/>
      <c r="K41" s="38"/>
      <c r="L41" s="13">
        <f t="shared" si="15"/>
        <v>0</v>
      </c>
    </row>
    <row r="42" spans="2:12" x14ac:dyDescent="0.3">
      <c r="B42" s="5" t="s">
        <v>269</v>
      </c>
      <c r="F42" s="38"/>
      <c r="G42" s="38"/>
      <c r="H42" s="38"/>
      <c r="I42" s="38"/>
      <c r="J42" s="38"/>
      <c r="K42" s="38"/>
      <c r="L42" s="13">
        <f t="shared" si="15"/>
        <v>0</v>
      </c>
    </row>
    <row r="43" spans="2:12" x14ac:dyDescent="0.3">
      <c r="B43" s="5" t="s">
        <v>270</v>
      </c>
      <c r="F43" s="38"/>
      <c r="G43" s="38"/>
      <c r="H43" s="38"/>
      <c r="I43" s="38"/>
      <c r="J43" s="38"/>
      <c r="K43" s="38"/>
      <c r="L43" s="13">
        <f t="shared" si="15"/>
        <v>0</v>
      </c>
    </row>
    <row r="44" spans="2:12" x14ac:dyDescent="0.3">
      <c r="B44" s="5" t="s">
        <v>271</v>
      </c>
      <c r="F44" s="38"/>
      <c r="G44" s="38"/>
      <c r="H44" s="38"/>
      <c r="I44" s="38"/>
      <c r="J44" s="38"/>
      <c r="K44" s="38"/>
      <c r="L44" s="13">
        <f t="shared" si="15"/>
        <v>0</v>
      </c>
    </row>
    <row r="45" spans="2:12" x14ac:dyDescent="0.3">
      <c r="B45" s="5" t="s">
        <v>272</v>
      </c>
      <c r="F45" s="38"/>
      <c r="G45" s="38"/>
      <c r="H45" s="38"/>
      <c r="I45" s="38"/>
      <c r="J45" s="38"/>
      <c r="K45" s="38"/>
      <c r="L45" s="13">
        <f t="shared" si="15"/>
        <v>0</v>
      </c>
    </row>
    <row r="46" spans="2:12" x14ac:dyDescent="0.3">
      <c r="B46" s="6" t="s">
        <v>273</v>
      </c>
      <c r="F46" s="15">
        <f t="shared" ref="F46:K46" si="16">SUM(F38:F45)</f>
        <v>0</v>
      </c>
      <c r="G46" s="15">
        <f t="shared" si="16"/>
        <v>0</v>
      </c>
      <c r="H46" s="15">
        <f t="shared" si="16"/>
        <v>0</v>
      </c>
      <c r="I46" s="15">
        <f t="shared" si="16"/>
        <v>0</v>
      </c>
      <c r="J46" s="15">
        <f t="shared" si="16"/>
        <v>0</v>
      </c>
      <c r="K46" s="15">
        <f t="shared" si="16"/>
        <v>0</v>
      </c>
      <c r="L46" s="15">
        <f t="shared" si="15"/>
        <v>0</v>
      </c>
    </row>
    <row r="47" spans="2:12" x14ac:dyDescent="0.3">
      <c r="B47" s="69" t="s">
        <v>274</v>
      </c>
      <c r="C47" s="61"/>
      <c r="D47" s="61"/>
      <c r="E47" s="61"/>
      <c r="F47" s="61"/>
      <c r="G47" s="61"/>
      <c r="H47" s="61"/>
      <c r="I47" s="61"/>
      <c r="J47" s="61"/>
      <c r="K47" s="61"/>
      <c r="L47" s="61"/>
    </row>
    <row r="48" spans="2:12" x14ac:dyDescent="0.3">
      <c r="B48" s="5" t="s">
        <v>117</v>
      </c>
      <c r="F48" s="38"/>
      <c r="G48" s="38"/>
      <c r="H48" s="38"/>
      <c r="I48" s="38"/>
      <c r="J48" s="38"/>
      <c r="K48" s="38"/>
      <c r="L48" s="13">
        <f t="shared" ref="L48:L54" si="17">SUM(F48:K48)</f>
        <v>0</v>
      </c>
    </row>
    <row r="49" spans="2:29" x14ac:dyDescent="0.3">
      <c r="B49" s="5" t="s">
        <v>275</v>
      </c>
      <c r="F49" s="38"/>
      <c r="G49" s="38"/>
      <c r="H49" s="38"/>
      <c r="I49" s="38"/>
      <c r="J49" s="38"/>
      <c r="K49" s="38"/>
      <c r="L49" s="13">
        <f t="shared" si="17"/>
        <v>0</v>
      </c>
    </row>
    <row r="50" spans="2:29" x14ac:dyDescent="0.3">
      <c r="B50" s="5" t="s">
        <v>276</v>
      </c>
      <c r="F50" s="38"/>
      <c r="G50" s="38"/>
      <c r="H50" s="38"/>
      <c r="I50" s="38"/>
      <c r="J50" s="38"/>
      <c r="K50" s="38"/>
      <c r="L50" s="13">
        <f t="shared" si="17"/>
        <v>0</v>
      </c>
    </row>
    <row r="51" spans="2:29" x14ac:dyDescent="0.3">
      <c r="B51" s="5" t="s">
        <v>277</v>
      </c>
      <c r="F51" s="38"/>
      <c r="G51" s="38"/>
      <c r="H51" s="38"/>
      <c r="I51" s="38"/>
      <c r="J51" s="38"/>
      <c r="K51" s="38"/>
      <c r="L51" s="13">
        <f t="shared" si="17"/>
        <v>0</v>
      </c>
    </row>
    <row r="52" spans="2:29" x14ac:dyDescent="0.3">
      <c r="B52" s="5" t="s">
        <v>278</v>
      </c>
      <c r="F52" s="38"/>
      <c r="G52" s="38"/>
      <c r="H52" s="38"/>
      <c r="I52" s="38"/>
      <c r="J52" s="38"/>
      <c r="K52" s="38"/>
      <c r="L52" s="13">
        <f t="shared" si="17"/>
        <v>0</v>
      </c>
    </row>
    <row r="53" spans="2:29" x14ac:dyDescent="0.3">
      <c r="B53" s="5" t="s">
        <v>279</v>
      </c>
      <c r="F53" s="38"/>
      <c r="G53" s="38"/>
      <c r="H53" s="38"/>
      <c r="I53" s="38"/>
      <c r="J53" s="38"/>
      <c r="K53" s="38"/>
      <c r="L53" s="13">
        <f t="shared" si="17"/>
        <v>0</v>
      </c>
    </row>
    <row r="54" spans="2:29" x14ac:dyDescent="0.3">
      <c r="B54" s="6" t="s">
        <v>280</v>
      </c>
      <c r="F54" s="15">
        <f t="shared" ref="F54:K54" si="18">SUM(F48:F53)</f>
        <v>0</v>
      </c>
      <c r="G54" s="15">
        <f t="shared" si="18"/>
        <v>0</v>
      </c>
      <c r="H54" s="15">
        <f t="shared" si="18"/>
        <v>0</v>
      </c>
      <c r="I54" s="15">
        <f t="shared" si="18"/>
        <v>0</v>
      </c>
      <c r="J54" s="15">
        <f t="shared" si="18"/>
        <v>0</v>
      </c>
      <c r="K54" s="15">
        <f t="shared" si="18"/>
        <v>0</v>
      </c>
      <c r="L54" s="15">
        <f t="shared" si="17"/>
        <v>0</v>
      </c>
    </row>
    <row r="55" spans="2:29" x14ac:dyDescent="0.3">
      <c r="B55" s="69" t="s">
        <v>281</v>
      </c>
      <c r="C55" s="61"/>
      <c r="D55" s="61"/>
      <c r="E55" s="61"/>
      <c r="F55" s="61"/>
      <c r="G55" s="61"/>
      <c r="H55" s="61"/>
      <c r="I55" s="61"/>
      <c r="J55" s="61"/>
      <c r="K55" s="61"/>
      <c r="L55" s="61"/>
      <c r="M55" s="9"/>
      <c r="N55" s="64" t="s">
        <v>282</v>
      </c>
      <c r="O55" s="61"/>
      <c r="P55" s="61"/>
      <c r="Q55" s="61"/>
      <c r="R55" s="61"/>
      <c r="S55" s="61"/>
      <c r="T55" s="9"/>
      <c r="U55" s="64" t="s">
        <v>282</v>
      </c>
      <c r="V55" s="61"/>
      <c r="W55" s="61"/>
      <c r="X55" s="61"/>
      <c r="Y55" s="61"/>
      <c r="Z55" s="61"/>
      <c r="AA55" s="9"/>
      <c r="AB55" s="9"/>
      <c r="AC55" s="9"/>
    </row>
    <row r="56" spans="2:29" x14ac:dyDescent="0.3">
      <c r="B56" s="5" t="s">
        <v>283</v>
      </c>
      <c r="C56" s="67" t="s">
        <v>284</v>
      </c>
      <c r="D56" s="68"/>
      <c r="E56" s="68"/>
      <c r="G56" s="74" t="str">
        <f>IF($C$56="Transfer","→ NOT part of the INDI base","→ part of the INDI base")</f>
        <v>→ part of the INDI base</v>
      </c>
      <c r="H56" s="61"/>
      <c r="I56" s="61"/>
      <c r="J56" s="61"/>
      <c r="K56" s="61"/>
      <c r="L56" s="61"/>
      <c r="M56" s="50"/>
      <c r="T56" s="50"/>
      <c r="AA56" s="50"/>
    </row>
    <row r="57" spans="2:29" x14ac:dyDescent="0.3">
      <c r="B57" s="1"/>
      <c r="C57" s="38"/>
      <c r="D57" s="39"/>
      <c r="E57" s="34">
        <v>12</v>
      </c>
      <c r="F57" s="13">
        <f>IF(1&lt;=$H$8,$C57*IF(U57="",IF($E57="",12,$E57),U57)*IF(N57="",$D57,N57)*(1+SAL_IDX)^0,0)</f>
        <v>0</v>
      </c>
      <c r="G57" s="13">
        <f>IF(2&lt;=$H$8,$C57*IF(V57="",IF($E57="",12,$E57),V57)*IF(O57="",$D57,O57)*(1+SAL_IDX)^1,0)</f>
        <v>0</v>
      </c>
      <c r="H57" s="13">
        <f>IF(3&lt;=$H$8,$C57*IF(W57="",IF($E57="",12,$E57),W57)*IF(P57="",$D57,P57)*(1+SAL_IDX)^2,0)</f>
        <v>0</v>
      </c>
      <c r="I57" s="13">
        <f>IF(4&lt;=$H$8,$C57*IF(X57="",IF($E57="",12,$E57),X57)*IF(Q57="",$D57,Q57)*(1+SAL_IDX)^3,0)</f>
        <v>0</v>
      </c>
      <c r="J57" s="13">
        <f>IF(5&lt;=$H$8,$C57*IF(Y57="",IF($E57="",12,$E57),Y57)*IF(R57="",$D57,R57)*(1+SAL_IDX)^4,0)</f>
        <v>0</v>
      </c>
      <c r="K57" s="13">
        <f>IF(6&lt;=$H$8,$C57*IF(Z57="",IF($E57="",12,$E57),Z57)*IF(S57="",$D57,S57)*(1+SAL_IDX)^5,0)</f>
        <v>0</v>
      </c>
      <c r="L57" s="13">
        <f t="shared" ref="L57:L62" si="19">SUM(F57:K57)</f>
        <v>0</v>
      </c>
      <c r="M57" s="50"/>
      <c r="N57" s="39"/>
      <c r="O57" s="39"/>
      <c r="P57" s="39"/>
      <c r="Q57" s="39"/>
      <c r="R57" s="39"/>
      <c r="S57" s="39"/>
      <c r="T57" s="50"/>
      <c r="U57" s="53"/>
      <c r="V57" s="53"/>
      <c r="W57" s="53"/>
      <c r="X57" s="53"/>
      <c r="Y57" s="53"/>
      <c r="Z57" s="53"/>
      <c r="AA57" s="50"/>
      <c r="AB57" s="54">
        <f>SUMPRODUCT(($N$17:$S$17&lt;&gt;"")*((N57:S57="")*$D57+(N57:S57&lt;&gt;"")*N57:S57)*((U57:Z57="")*IF($E57="",12,$E57)+(U57:Z57&lt;&gt;"")*U57:Z57))</f>
        <v>0</v>
      </c>
      <c r="AC57" s="14" t="str">
        <f>IF(OR($H$8=0,AB57=0),"",AB57/(12*$H$8))</f>
        <v/>
      </c>
    </row>
    <row r="58" spans="2:29" x14ac:dyDescent="0.3">
      <c r="B58" s="1"/>
      <c r="C58" s="38"/>
      <c r="D58" s="39"/>
      <c r="E58" s="34">
        <v>12</v>
      </c>
      <c r="F58" s="13">
        <f>IF(1&lt;=$H$8,$C58*IF(U58="",IF($E58="",12,$E58),U58)*IF(N58="",$D58,N58)*(1+SAL_IDX)^0,0)</f>
        <v>0</v>
      </c>
      <c r="G58" s="13">
        <f>IF(2&lt;=$H$8,$C58*IF(V58="",IF($E58="",12,$E58),V58)*IF(O58="",$D58,O58)*(1+SAL_IDX)^1,0)</f>
        <v>0</v>
      </c>
      <c r="H58" s="13">
        <f>IF(3&lt;=$H$8,$C58*IF(W58="",IF($E58="",12,$E58),W58)*IF(P58="",$D58,P58)*(1+SAL_IDX)^2,0)</f>
        <v>0</v>
      </c>
      <c r="I58" s="13">
        <f>IF(4&lt;=$H$8,$C58*IF(X58="",IF($E58="",12,$E58),X58)*IF(Q58="",$D58,Q58)*(1+SAL_IDX)^3,0)</f>
        <v>0</v>
      </c>
      <c r="J58" s="13">
        <f>IF(5&lt;=$H$8,$C58*IF(Y58="",IF($E58="",12,$E58),Y58)*IF(R58="",$D58,R58)*(1+SAL_IDX)^4,0)</f>
        <v>0</v>
      </c>
      <c r="K58" s="13">
        <f>IF(6&lt;=$H$8,$C58*IF(Z58="",IF($E58="",12,$E58),Z58)*IF(S58="",$D58,S58)*(1+SAL_IDX)^5,0)</f>
        <v>0</v>
      </c>
      <c r="L58" s="13">
        <f t="shared" si="19"/>
        <v>0</v>
      </c>
      <c r="M58" s="50"/>
      <c r="N58" s="39"/>
      <c r="O58" s="39"/>
      <c r="P58" s="39"/>
      <c r="Q58" s="39"/>
      <c r="R58" s="39"/>
      <c r="S58" s="39"/>
      <c r="T58" s="50"/>
      <c r="U58" s="53"/>
      <c r="V58" s="53"/>
      <c r="W58" s="53"/>
      <c r="X58" s="53"/>
      <c r="Y58" s="53"/>
      <c r="Z58" s="53"/>
      <c r="AA58" s="50"/>
      <c r="AB58" s="54">
        <f>SUMPRODUCT(($N$17:$S$17&lt;&gt;"")*((N58:S58="")*$D58+(N58:S58&lt;&gt;"")*N58:S58)*((U58:Z58="")*IF($E58="",12,$E58)+(U58:Z58&lt;&gt;"")*U58:Z58))</f>
        <v>0</v>
      </c>
      <c r="AC58" s="14" t="str">
        <f>IF(OR($H$8=0,AB58=0),"",AB58/(12*$H$8))</f>
        <v/>
      </c>
    </row>
    <row r="59" spans="2:29" x14ac:dyDescent="0.3">
      <c r="B59" s="1"/>
      <c r="C59" s="38"/>
      <c r="D59" s="39"/>
      <c r="E59" s="34">
        <v>12</v>
      </c>
      <c r="F59" s="13">
        <f>IF(1&lt;=$H$8,$C59*IF(U59="",IF($E59="",12,$E59),U59)*IF(N59="",$D59,N59)*(1+SAL_IDX)^0,0)</f>
        <v>0</v>
      </c>
      <c r="G59" s="13">
        <f>IF(2&lt;=$H$8,$C59*IF(V59="",IF($E59="",12,$E59),V59)*IF(O59="",$D59,O59)*(1+SAL_IDX)^1,0)</f>
        <v>0</v>
      </c>
      <c r="H59" s="13">
        <f>IF(3&lt;=$H$8,$C59*IF(W59="",IF($E59="",12,$E59),W59)*IF(P59="",$D59,P59)*(1+SAL_IDX)^2,0)</f>
        <v>0</v>
      </c>
      <c r="I59" s="13">
        <f>IF(4&lt;=$H$8,$C59*IF(X59="",IF($E59="",12,$E59),X59)*IF(Q59="",$D59,Q59)*(1+SAL_IDX)^3,0)</f>
        <v>0</v>
      </c>
      <c r="J59" s="13">
        <f>IF(5&lt;=$H$8,$C59*IF(Y59="",IF($E59="",12,$E59),Y59)*IF(R59="",$D59,R59)*(1+SAL_IDX)^4,0)</f>
        <v>0</v>
      </c>
      <c r="K59" s="13">
        <f>IF(6&lt;=$H$8,$C59*IF(Z59="",IF($E59="",12,$E59),Z59)*IF(S59="",$D59,S59)*(1+SAL_IDX)^5,0)</f>
        <v>0</v>
      </c>
      <c r="L59" s="13">
        <f t="shared" si="19"/>
        <v>0</v>
      </c>
      <c r="M59" s="50"/>
      <c r="N59" s="39"/>
      <c r="O59" s="39"/>
      <c r="P59" s="39"/>
      <c r="Q59" s="39"/>
      <c r="R59" s="39"/>
      <c r="S59" s="39"/>
      <c r="T59" s="50"/>
      <c r="U59" s="53"/>
      <c r="V59" s="53"/>
      <c r="W59" s="53"/>
      <c r="X59" s="53"/>
      <c r="Y59" s="53"/>
      <c r="Z59" s="53"/>
      <c r="AA59" s="50"/>
      <c r="AB59" s="54">
        <f>SUMPRODUCT(($N$17:$S$17&lt;&gt;"")*((N59:S59="")*$D59+(N59:S59&lt;&gt;"")*N59:S59)*((U59:Z59="")*IF($E59="",12,$E59)+(U59:Z59&lt;&gt;"")*U59:Z59))</f>
        <v>0</v>
      </c>
      <c r="AC59" s="14" t="str">
        <f>IF(OR($H$8=0,AB59=0),"",AB59/(12*$H$8))</f>
        <v/>
      </c>
    </row>
    <row r="60" spans="2:29" x14ac:dyDescent="0.3">
      <c r="B60" s="1"/>
      <c r="C60" s="38"/>
      <c r="D60" s="39"/>
      <c r="E60" s="34">
        <v>12</v>
      </c>
      <c r="F60" s="13">
        <f>IF(1&lt;=$H$8,$C60*IF(U60="",IF($E60="",12,$E60),U60)*IF(N60="",$D60,N60)*(1+SAL_IDX)^0,0)</f>
        <v>0</v>
      </c>
      <c r="G60" s="13">
        <f>IF(2&lt;=$H$8,$C60*IF(V60="",IF($E60="",12,$E60),V60)*IF(O60="",$D60,O60)*(1+SAL_IDX)^1,0)</f>
        <v>0</v>
      </c>
      <c r="H60" s="13">
        <f>IF(3&lt;=$H$8,$C60*IF(W60="",IF($E60="",12,$E60),W60)*IF(P60="",$D60,P60)*(1+SAL_IDX)^2,0)</f>
        <v>0</v>
      </c>
      <c r="I60" s="13">
        <f>IF(4&lt;=$H$8,$C60*IF(X60="",IF($E60="",12,$E60),X60)*IF(Q60="",$D60,Q60)*(1+SAL_IDX)^3,0)</f>
        <v>0</v>
      </c>
      <c r="J60" s="13">
        <f>IF(5&lt;=$H$8,$C60*IF(Y60="",IF($E60="",12,$E60),Y60)*IF(R60="",$D60,R60)*(1+SAL_IDX)^4,0)</f>
        <v>0</v>
      </c>
      <c r="K60" s="13">
        <f>IF(6&lt;=$H$8,$C60*IF(Z60="",IF($E60="",12,$E60),Z60)*IF(S60="",$D60,S60)*(1+SAL_IDX)^5,0)</f>
        <v>0</v>
      </c>
      <c r="L60" s="13">
        <f t="shared" si="19"/>
        <v>0</v>
      </c>
      <c r="M60" s="50"/>
      <c r="N60" s="39"/>
      <c r="O60" s="39"/>
      <c r="P60" s="39"/>
      <c r="Q60" s="39"/>
      <c r="R60" s="39"/>
      <c r="S60" s="39"/>
      <c r="T60" s="50"/>
      <c r="U60" s="53"/>
      <c r="V60" s="53"/>
      <c r="W60" s="53"/>
      <c r="X60" s="53"/>
      <c r="Y60" s="53"/>
      <c r="Z60" s="53"/>
      <c r="AA60" s="50"/>
      <c r="AB60" s="54">
        <f>SUMPRODUCT(($N$17:$S$17&lt;&gt;"")*((N60:S60="")*$D60+(N60:S60&lt;&gt;"")*N60:S60)*((U60:Z60="")*IF($E60="",12,$E60)+(U60:Z60&lt;&gt;"")*U60:Z60))</f>
        <v>0</v>
      </c>
      <c r="AC60" s="14" t="str">
        <f>IF(OR($H$8=0,AB60=0),"",AB60/(12*$H$8))</f>
        <v/>
      </c>
    </row>
    <row r="61" spans="2:29" x14ac:dyDescent="0.3">
      <c r="B61" s="6" t="s">
        <v>285</v>
      </c>
      <c r="F61" s="15">
        <f t="shared" ref="F61:K61" si="20">SUM(F57:F60)</f>
        <v>0</v>
      </c>
      <c r="G61" s="15">
        <f t="shared" si="20"/>
        <v>0</v>
      </c>
      <c r="H61" s="15">
        <f t="shared" si="20"/>
        <v>0</v>
      </c>
      <c r="I61" s="15">
        <f t="shared" si="20"/>
        <v>0</v>
      </c>
      <c r="J61" s="15">
        <f t="shared" si="20"/>
        <v>0</v>
      </c>
      <c r="K61" s="15">
        <f t="shared" si="20"/>
        <v>0</v>
      </c>
      <c r="L61" s="15">
        <f t="shared" si="19"/>
        <v>0</v>
      </c>
    </row>
    <row r="62" spans="2:29" x14ac:dyDescent="0.3">
      <c r="B62" s="6" t="s">
        <v>286</v>
      </c>
      <c r="D62" s="10">
        <f>LKP_EXT</f>
        <v>0.47499999999999998</v>
      </c>
      <c r="F62" s="15">
        <f t="shared" ref="F62:K62" si="21">F61*(1+LKP_EXT)</f>
        <v>0</v>
      </c>
      <c r="G62" s="15">
        <f t="shared" si="21"/>
        <v>0</v>
      </c>
      <c r="H62" s="15">
        <f t="shared" si="21"/>
        <v>0</v>
      </c>
      <c r="I62" s="15">
        <f t="shared" si="21"/>
        <v>0</v>
      </c>
      <c r="J62" s="15">
        <f t="shared" si="21"/>
        <v>0</v>
      </c>
      <c r="K62" s="15">
        <f t="shared" si="21"/>
        <v>0</v>
      </c>
      <c r="L62" s="15">
        <f t="shared" si="19"/>
        <v>0</v>
      </c>
    </row>
    <row r="64" spans="2:29" ht="14.25" customHeight="1" x14ac:dyDescent="0.3">
      <c r="B64" s="64" t="s">
        <v>287</v>
      </c>
      <c r="C64" s="61"/>
      <c r="D64" s="61"/>
      <c r="E64" s="61"/>
      <c r="F64" s="61"/>
      <c r="G64" s="61"/>
      <c r="H64" s="61"/>
      <c r="I64" s="61"/>
      <c r="J64" s="61"/>
      <c r="K64" s="61"/>
      <c r="L64" s="61"/>
    </row>
    <row r="65" spans="2:12" x14ac:dyDescent="0.3">
      <c r="B65" s="5" t="s">
        <v>288</v>
      </c>
      <c r="F65" s="13">
        <f t="shared" ref="F65:K65" si="22">F34+F46+IF($C$56="Transfer",0,F62)</f>
        <v>0</v>
      </c>
      <c r="G65" s="13">
        <f t="shared" si="22"/>
        <v>0</v>
      </c>
      <c r="H65" s="13">
        <f t="shared" si="22"/>
        <v>0</v>
      </c>
      <c r="I65" s="13">
        <f t="shared" si="22"/>
        <v>0</v>
      </c>
      <c r="J65" s="13">
        <f t="shared" si="22"/>
        <v>0</v>
      </c>
      <c r="K65" s="13">
        <f t="shared" si="22"/>
        <v>0</v>
      </c>
      <c r="L65" s="13">
        <f>SUM(F65:K65)</f>
        <v>0</v>
      </c>
    </row>
    <row r="66" spans="2:12" x14ac:dyDescent="0.3">
      <c r="B66" s="5" t="s">
        <v>289</v>
      </c>
      <c r="D66" s="10">
        <f>IFERROR(VLOOKUP($C$7,INST_TAB,5,FALSE()),INDI_KI)</f>
        <v>0.28989999999999999</v>
      </c>
      <c r="F66" s="13">
        <f t="shared" ref="F66:K66" si="23">F65*$D$66</f>
        <v>0</v>
      </c>
      <c r="G66" s="13">
        <f t="shared" si="23"/>
        <v>0</v>
      </c>
      <c r="H66" s="13">
        <f t="shared" si="23"/>
        <v>0</v>
      </c>
      <c r="I66" s="13">
        <f t="shared" si="23"/>
        <v>0</v>
      </c>
      <c r="J66" s="13">
        <f t="shared" si="23"/>
        <v>0</v>
      </c>
      <c r="K66" s="13">
        <f t="shared" si="23"/>
        <v>0</v>
      </c>
      <c r="L66" s="13">
        <f>SUM(F66:K66)</f>
        <v>0</v>
      </c>
    </row>
    <row r="68" spans="2:12" ht="21.75" customHeight="1" x14ac:dyDescent="0.3">
      <c r="B68" s="40" t="s">
        <v>290</v>
      </c>
      <c r="C68" s="41"/>
      <c r="D68" s="41"/>
      <c r="E68" s="41"/>
      <c r="F68" s="42">
        <f t="shared" ref="F68:K68" si="24">F34+F46+F54+F62+F66</f>
        <v>0</v>
      </c>
      <c r="G68" s="42">
        <f t="shared" si="24"/>
        <v>0</v>
      </c>
      <c r="H68" s="42">
        <f t="shared" si="24"/>
        <v>0</v>
      </c>
      <c r="I68" s="42">
        <f t="shared" si="24"/>
        <v>0</v>
      </c>
      <c r="J68" s="42">
        <f t="shared" si="24"/>
        <v>0</v>
      </c>
      <c r="K68" s="42">
        <f t="shared" si="24"/>
        <v>0</v>
      </c>
      <c r="L68" s="42">
        <f>SUM(F68:K68)</f>
        <v>0</v>
      </c>
    </row>
    <row r="70" spans="2:12" ht="19.5" customHeight="1" x14ac:dyDescent="0.3">
      <c r="B70" s="64" t="s">
        <v>291</v>
      </c>
      <c r="C70" s="61"/>
      <c r="D70" s="61"/>
      <c r="E70" s="61"/>
      <c r="F70" s="61"/>
      <c r="G70" s="61"/>
      <c r="H70" s="61"/>
      <c r="I70" s="61"/>
      <c r="J70" s="61"/>
      <c r="K70" s="61"/>
      <c r="L70" s="61"/>
    </row>
    <row r="71" spans="2:12" x14ac:dyDescent="0.3">
      <c r="B71" s="5" t="s">
        <v>292</v>
      </c>
      <c r="D71" s="36">
        <f>IF($H$12=0,1,IFERROR(SUMPRODUCT((C19:C26-(C19:C26&gt;$H$12)*(C19:C26-$H$12))*AB19:AB26)/SUMPRODUCT(C19:C26*AB19:AB26),1))</f>
        <v>1</v>
      </c>
      <c r="F71" s="13">
        <f t="shared" ref="F71:K71" si="25">SUM(F19:F26)*$D$71+SUM(F28:F31)</f>
        <v>0</v>
      </c>
      <c r="G71" s="13">
        <f t="shared" si="25"/>
        <v>0</v>
      </c>
      <c r="H71" s="13">
        <f t="shared" si="25"/>
        <v>0</v>
      </c>
      <c r="I71" s="13">
        <f t="shared" si="25"/>
        <v>0</v>
      </c>
      <c r="J71" s="13">
        <f t="shared" si="25"/>
        <v>0</v>
      </c>
      <c r="K71" s="13">
        <f t="shared" si="25"/>
        <v>0</v>
      </c>
      <c r="L71" s="13">
        <f>SUM(F71:K71)</f>
        <v>0</v>
      </c>
    </row>
    <row r="72" spans="2:12" x14ac:dyDescent="0.3">
      <c r="B72" s="5" t="s">
        <v>293</v>
      </c>
      <c r="D72" s="10">
        <f>$C$13</f>
        <v>0.5</v>
      </c>
      <c r="F72" s="13">
        <f t="shared" ref="F72:K72" si="26">F71*$C$13</f>
        <v>0</v>
      </c>
      <c r="G72" s="13">
        <f t="shared" si="26"/>
        <v>0</v>
      </c>
      <c r="H72" s="13">
        <f t="shared" si="26"/>
        <v>0</v>
      </c>
      <c r="I72" s="13">
        <f t="shared" si="26"/>
        <v>0</v>
      </c>
      <c r="J72" s="13">
        <f t="shared" si="26"/>
        <v>0</v>
      </c>
      <c r="K72" s="13">
        <f t="shared" si="26"/>
        <v>0</v>
      </c>
      <c r="L72" s="13">
        <f>SUM(F72:K72)</f>
        <v>0</v>
      </c>
    </row>
    <row r="73" spans="2:12" x14ac:dyDescent="0.3">
      <c r="B73" s="5" t="s">
        <v>294</v>
      </c>
      <c r="F73" s="13">
        <f t="shared" ref="F73:K73" si="27">F46+F54+F62-IF($H$13="No",F48,0)</f>
        <v>0</v>
      </c>
      <c r="G73" s="13">
        <f t="shared" si="27"/>
        <v>0</v>
      </c>
      <c r="H73" s="13">
        <f t="shared" si="27"/>
        <v>0</v>
      </c>
      <c r="I73" s="13">
        <f t="shared" si="27"/>
        <v>0</v>
      </c>
      <c r="J73" s="13">
        <f t="shared" si="27"/>
        <v>0</v>
      </c>
      <c r="K73" s="13">
        <f t="shared" si="27"/>
        <v>0</v>
      </c>
      <c r="L73" s="13">
        <f>SUM(F73:K73)</f>
        <v>0</v>
      </c>
    </row>
    <row r="74" spans="2:12" x14ac:dyDescent="0.3">
      <c r="B74" s="5" t="s">
        <v>295</v>
      </c>
      <c r="D74" s="10">
        <f>$C$12</f>
        <v>0.2</v>
      </c>
      <c r="F74" s="13">
        <f t="shared" ref="F74:K74" si="28">IF($C$12=0,0,IF($H$11="Share of grant",IFERROR((F71+F72+F73)*$C$12/(1-$C$12),0),IF($H$11="Total direct costs",(F71+F72+F73-F52)*$C$12,(F71+F72+F46+IF($C$56="Transfer",0,F62))*$C$12)))</f>
        <v>0</v>
      </c>
      <c r="G74" s="13">
        <f t="shared" si="28"/>
        <v>0</v>
      </c>
      <c r="H74" s="13">
        <f t="shared" si="28"/>
        <v>0</v>
      </c>
      <c r="I74" s="13">
        <f t="shared" si="28"/>
        <v>0</v>
      </c>
      <c r="J74" s="13">
        <f t="shared" si="28"/>
        <v>0</v>
      </c>
      <c r="K74" s="13">
        <f t="shared" si="28"/>
        <v>0</v>
      </c>
      <c r="L74" s="13">
        <f>SUM(F74:K74)</f>
        <v>0</v>
      </c>
    </row>
    <row r="75" spans="2:12" x14ac:dyDescent="0.3">
      <c r="B75" s="32" t="s">
        <v>296</v>
      </c>
      <c r="F75" s="33">
        <f t="shared" ref="F75:K75" si="29">F71+F72+F73+F74</f>
        <v>0</v>
      </c>
      <c r="G75" s="33">
        <f t="shared" si="29"/>
        <v>0</v>
      </c>
      <c r="H75" s="33">
        <f t="shared" si="29"/>
        <v>0</v>
      </c>
      <c r="I75" s="33">
        <f t="shared" si="29"/>
        <v>0</v>
      </c>
      <c r="J75" s="33">
        <f t="shared" si="29"/>
        <v>0</v>
      </c>
      <c r="K75" s="33">
        <f t="shared" si="29"/>
        <v>0</v>
      </c>
      <c r="L75" s="33">
        <f>SUM(F75:K75)</f>
        <v>0</v>
      </c>
    </row>
    <row r="77" spans="2:12" ht="19.5" customHeight="1" x14ac:dyDescent="0.3">
      <c r="B77" s="64" t="s">
        <v>297</v>
      </c>
      <c r="C77" s="61"/>
      <c r="D77" s="61"/>
      <c r="E77" s="61"/>
      <c r="F77" s="61"/>
      <c r="G77" s="61"/>
      <c r="H77" s="61"/>
      <c r="I77" s="61"/>
      <c r="J77" s="61"/>
      <c r="K77" s="61"/>
      <c r="L77" s="61"/>
    </row>
    <row r="78" spans="2:12" x14ac:dyDescent="0.3">
      <c r="B78" s="5" t="s">
        <v>298</v>
      </c>
      <c r="F78" s="13">
        <f t="shared" ref="F78:K78" si="30">F34-F71-F72</f>
        <v>0</v>
      </c>
      <c r="G78" s="13">
        <f t="shared" si="30"/>
        <v>0</v>
      </c>
      <c r="H78" s="13">
        <f t="shared" si="30"/>
        <v>0</v>
      </c>
      <c r="I78" s="13">
        <f t="shared" si="30"/>
        <v>0</v>
      </c>
      <c r="J78" s="13">
        <f t="shared" si="30"/>
        <v>0</v>
      </c>
      <c r="K78" s="13">
        <f t="shared" si="30"/>
        <v>0</v>
      </c>
      <c r="L78" s="13">
        <f>SUM(F78:K78)</f>
        <v>0</v>
      </c>
    </row>
    <row r="79" spans="2:12" x14ac:dyDescent="0.3">
      <c r="B79" s="5" t="s">
        <v>299</v>
      </c>
      <c r="F79" s="13">
        <f t="shared" ref="F79:K79" si="31">IF($H$13="No",F48,0)</f>
        <v>0</v>
      </c>
      <c r="G79" s="13">
        <f t="shared" si="31"/>
        <v>0</v>
      </c>
      <c r="H79" s="13">
        <f t="shared" si="31"/>
        <v>0</v>
      </c>
      <c r="I79" s="13">
        <f t="shared" si="31"/>
        <v>0</v>
      </c>
      <c r="J79" s="13">
        <f t="shared" si="31"/>
        <v>0</v>
      </c>
      <c r="K79" s="13">
        <f t="shared" si="31"/>
        <v>0</v>
      </c>
      <c r="L79" s="13">
        <f>SUM(F79:K79)</f>
        <v>0</v>
      </c>
    </row>
    <row r="80" spans="2:12" x14ac:dyDescent="0.3">
      <c r="B80" s="5" t="s">
        <v>300</v>
      </c>
      <c r="F80" s="13">
        <f t="shared" ref="F80:K80" si="32">F66-F74</f>
        <v>0</v>
      </c>
      <c r="G80" s="13">
        <f t="shared" si="32"/>
        <v>0</v>
      </c>
      <c r="H80" s="13">
        <f t="shared" si="32"/>
        <v>0</v>
      </c>
      <c r="I80" s="13">
        <f t="shared" si="32"/>
        <v>0</v>
      </c>
      <c r="J80" s="13">
        <f t="shared" si="32"/>
        <v>0</v>
      </c>
      <c r="K80" s="13">
        <f t="shared" si="32"/>
        <v>0</v>
      </c>
      <c r="L80" s="13">
        <f>SUM(F80:K80)</f>
        <v>0</v>
      </c>
    </row>
    <row r="81" spans="2:12" x14ac:dyDescent="0.3">
      <c r="B81" s="32" t="s">
        <v>214</v>
      </c>
      <c r="D81" s="43" t="str">
        <f>IF(ROUND($L$81-($L$68-$L$75),2)=0,"","DISCREPANCY!")</f>
        <v/>
      </c>
      <c r="F81" s="33">
        <f t="shared" ref="F81:K81" si="33">F78+F79+F80</f>
        <v>0</v>
      </c>
      <c r="G81" s="33">
        <f t="shared" si="33"/>
        <v>0</v>
      </c>
      <c r="H81" s="33">
        <f t="shared" si="33"/>
        <v>0</v>
      </c>
      <c r="I81" s="33">
        <f t="shared" si="33"/>
        <v>0</v>
      </c>
      <c r="J81" s="33">
        <f t="shared" si="33"/>
        <v>0</v>
      </c>
      <c r="K81" s="33">
        <f t="shared" si="33"/>
        <v>0</v>
      </c>
      <c r="L81" s="33">
        <f>SUM(F81:K81)</f>
        <v>0</v>
      </c>
    </row>
    <row r="82" spans="2:12" x14ac:dyDescent="0.3">
      <c r="B82" s="5" t="s">
        <v>301</v>
      </c>
      <c r="F82" s="66" t="str">
        <f>IF($C$14=0,"",IF($L$82&gt;=$C$14,"— meets the funder's co-financing requirement","— BELOW the funder's co-financing requirement"))</f>
        <v/>
      </c>
      <c r="G82" s="61"/>
      <c r="H82" s="61"/>
      <c r="I82" s="61"/>
      <c r="J82" s="61"/>
      <c r="K82" s="61"/>
      <c r="L82" s="16">
        <f>IF($L$68=0,0,$L$81/$L$68)</f>
        <v>0</v>
      </c>
    </row>
    <row r="84" spans="2:12" ht="19.5" customHeight="1" x14ac:dyDescent="0.3">
      <c r="B84" s="64" t="s">
        <v>302</v>
      </c>
      <c r="C84" s="61"/>
      <c r="D84" s="61"/>
      <c r="E84" s="61"/>
      <c r="F84" s="61"/>
      <c r="G84" s="61"/>
      <c r="H84" s="61"/>
      <c r="I84" s="61"/>
      <c r="J84" s="61"/>
      <c r="K84" s="61"/>
      <c r="L84" s="61"/>
    </row>
    <row r="85" spans="2:12" x14ac:dyDescent="0.3">
      <c r="B85" s="5" t="s">
        <v>303</v>
      </c>
      <c r="F85" s="38"/>
      <c r="G85" s="38"/>
      <c r="H85" s="38"/>
      <c r="I85" s="38"/>
      <c r="J85" s="38"/>
      <c r="K85" s="38"/>
      <c r="L85" s="13">
        <f>SUM(F85:K85)</f>
        <v>0</v>
      </c>
    </row>
    <row r="86" spans="2:12" x14ac:dyDescent="0.3">
      <c r="B86" s="5" t="s">
        <v>304</v>
      </c>
      <c r="F86" s="13" t="str">
        <f t="shared" ref="F86:L86" si="34">IF($L$85=0,"",F85-F75)</f>
        <v/>
      </c>
      <c r="G86" s="13" t="str">
        <f t="shared" si="34"/>
        <v/>
      </c>
      <c r="H86" s="13" t="str">
        <f t="shared" si="34"/>
        <v/>
      </c>
      <c r="I86" s="13" t="str">
        <f t="shared" si="34"/>
        <v/>
      </c>
      <c r="J86" s="13" t="str">
        <f t="shared" si="34"/>
        <v/>
      </c>
      <c r="K86" s="13" t="str">
        <f t="shared" si="34"/>
        <v/>
      </c>
      <c r="L86" s="15" t="str">
        <f t="shared" si="34"/>
        <v/>
      </c>
    </row>
    <row r="88" spans="2:12" x14ac:dyDescent="0.3">
      <c r="B88" s="63" t="s">
        <v>305</v>
      </c>
      <c r="C88" s="61"/>
      <c r="D88" s="61"/>
      <c r="E88" s="61"/>
      <c r="F88" s="61"/>
      <c r="G88" s="61"/>
      <c r="H88" s="61"/>
      <c r="I88" s="61"/>
      <c r="J88" s="61"/>
      <c r="K88" s="61"/>
      <c r="L88" s="61"/>
    </row>
    <row r="90" spans="2:12" ht="19.5" customHeight="1" x14ac:dyDescent="0.3">
      <c r="B90" s="64" t="s">
        <v>306</v>
      </c>
      <c r="C90" s="61"/>
      <c r="D90" s="61"/>
      <c r="E90" s="61"/>
      <c r="F90" s="61"/>
      <c r="G90" s="61"/>
      <c r="H90" s="61"/>
      <c r="I90" s="61"/>
      <c r="J90" s="61"/>
      <c r="K90" s="61"/>
      <c r="L90" s="61"/>
    </row>
    <row r="91" spans="2:12" x14ac:dyDescent="0.3">
      <c r="B91" s="51" t="s">
        <v>307</v>
      </c>
      <c r="C91" s="51"/>
      <c r="D91" s="51"/>
      <c r="E91" s="51"/>
      <c r="F91" s="52">
        <f t="shared" ref="F91:K91" si="35">F$17</f>
        <v>2027</v>
      </c>
      <c r="G91" s="52">
        <f t="shared" si="35"/>
        <v>2028</v>
      </c>
      <c r="H91" s="52">
        <f t="shared" si="35"/>
        <v>2029</v>
      </c>
      <c r="I91" s="52">
        <f t="shared" si="35"/>
        <v>2030</v>
      </c>
      <c r="J91" s="52" t="str">
        <f t="shared" si="35"/>
        <v/>
      </c>
      <c r="K91" s="52" t="str">
        <f t="shared" si="35"/>
        <v/>
      </c>
      <c r="L91" s="51" t="s">
        <v>250</v>
      </c>
    </row>
    <row r="92" spans="2:12" x14ac:dyDescent="0.3">
      <c r="B92" s="55" t="s">
        <v>308</v>
      </c>
      <c r="F92" s="54">
        <f t="shared" ref="F92:K92" si="36">IF(F$17="",0,SUMPRODUCT(((N19:N26="")*$D$19:$D$26+(N19:N26&lt;&gt;"")*N19:N26)*((U19:U26="")*($E$19:$E$26+12*($E$19:$E$26=""))+(U19:U26&lt;&gt;"")*U19:U26)))</f>
        <v>0</v>
      </c>
      <c r="G92" s="54">
        <f t="shared" si="36"/>
        <v>0</v>
      </c>
      <c r="H92" s="54">
        <f t="shared" si="36"/>
        <v>0</v>
      </c>
      <c r="I92" s="54">
        <f t="shared" si="36"/>
        <v>0</v>
      </c>
      <c r="J92" s="54">
        <f t="shared" si="36"/>
        <v>0</v>
      </c>
      <c r="K92" s="54">
        <f t="shared" si="36"/>
        <v>0</v>
      </c>
      <c r="L92" s="54">
        <f>SUM(F92:K92)</f>
        <v>0</v>
      </c>
    </row>
    <row r="93" spans="2:12" x14ac:dyDescent="0.3">
      <c r="B93" s="55" t="s">
        <v>309</v>
      </c>
      <c r="F93" s="54">
        <f t="shared" ref="F93:K93" si="37">IF(F$17="",0,SUMPRODUCT(((N28:N31="")*$D$28:$D$31+(N28:N31&lt;&gt;"")*N28:N31)*((U28:U31="")*($E$28:$E$31+12*($E$28:$E$31=""))+(U28:U31&lt;&gt;"")*U28:U31)))</f>
        <v>0</v>
      </c>
      <c r="G93" s="54">
        <f t="shared" si="37"/>
        <v>0</v>
      </c>
      <c r="H93" s="54">
        <f t="shared" si="37"/>
        <v>0</v>
      </c>
      <c r="I93" s="54">
        <f t="shared" si="37"/>
        <v>0</v>
      </c>
      <c r="J93" s="54">
        <f t="shared" si="37"/>
        <v>0</v>
      </c>
      <c r="K93" s="54">
        <f t="shared" si="37"/>
        <v>0</v>
      </c>
      <c r="L93" s="54">
        <f>SUM(F93:K93)</f>
        <v>0</v>
      </c>
    </row>
    <row r="94" spans="2:12" x14ac:dyDescent="0.3">
      <c r="B94" s="55" t="s">
        <v>310</v>
      </c>
      <c r="F94" s="54">
        <f t="shared" ref="F94:K94" si="38">IF(F$17="",0,SUMPRODUCT(((N57:N60="")*$D$57:$D$60+(N57:N60&lt;&gt;"")*N57:N60)*((U57:U60="")*($E$57:$E$60+12*($E$57:$E$60=""))+(U57:U60&lt;&gt;"")*U57:U60)))</f>
        <v>0</v>
      </c>
      <c r="G94" s="54">
        <f t="shared" si="38"/>
        <v>0</v>
      </c>
      <c r="H94" s="54">
        <f t="shared" si="38"/>
        <v>0</v>
      </c>
      <c r="I94" s="54">
        <f t="shared" si="38"/>
        <v>0</v>
      </c>
      <c r="J94" s="54">
        <f t="shared" si="38"/>
        <v>0</v>
      </c>
      <c r="K94" s="54">
        <f t="shared" si="38"/>
        <v>0</v>
      </c>
      <c r="L94" s="54">
        <f>SUM(F94:K94)</f>
        <v>0</v>
      </c>
    </row>
    <row r="95" spans="2:12" x14ac:dyDescent="0.3">
      <c r="B95" s="6" t="s">
        <v>311</v>
      </c>
      <c r="F95" s="56">
        <f t="shared" ref="F95:K95" si="39">SUM(F92:F94)</f>
        <v>0</v>
      </c>
      <c r="G95" s="56">
        <f t="shared" si="39"/>
        <v>0</v>
      </c>
      <c r="H95" s="56">
        <f t="shared" si="39"/>
        <v>0</v>
      </c>
      <c r="I95" s="56">
        <f t="shared" si="39"/>
        <v>0</v>
      </c>
      <c r="J95" s="56">
        <f t="shared" si="39"/>
        <v>0</v>
      </c>
      <c r="K95" s="56">
        <f t="shared" si="39"/>
        <v>0</v>
      </c>
      <c r="L95" s="56">
        <f>SUM(F95:K95)</f>
        <v>0</v>
      </c>
    </row>
    <row r="96" spans="2:12" x14ac:dyDescent="0.3">
      <c r="B96" s="57" t="s">
        <v>312</v>
      </c>
      <c r="F96" s="58">
        <f t="shared" ref="F96:L96" si="40">F95/12</f>
        <v>0</v>
      </c>
      <c r="G96" s="58">
        <f t="shared" si="40"/>
        <v>0</v>
      </c>
      <c r="H96" s="58">
        <f t="shared" si="40"/>
        <v>0</v>
      </c>
      <c r="I96" s="58">
        <f t="shared" si="40"/>
        <v>0</v>
      </c>
      <c r="J96" s="58">
        <f t="shared" si="40"/>
        <v>0</v>
      </c>
      <c r="K96" s="58">
        <f t="shared" si="40"/>
        <v>0</v>
      </c>
      <c r="L96" s="58">
        <f t="shared" si="40"/>
        <v>0</v>
      </c>
    </row>
    <row r="97" spans="2:12" x14ac:dyDescent="0.3">
      <c r="B97" s="57" t="s">
        <v>313</v>
      </c>
      <c r="L97" s="59">
        <f>IF($H$8=0,"",$L$95/12/$H$8)</f>
        <v>0</v>
      </c>
    </row>
    <row r="99" spans="2:12" x14ac:dyDescent="0.3">
      <c r="B99" s="63" t="s">
        <v>314</v>
      </c>
      <c r="C99" s="61"/>
      <c r="D99" s="61"/>
      <c r="E99" s="61"/>
      <c r="F99" s="61"/>
      <c r="G99" s="61"/>
      <c r="H99" s="61"/>
      <c r="I99" s="61"/>
      <c r="J99" s="61"/>
      <c r="K99" s="61"/>
      <c r="L99" s="61"/>
    </row>
  </sheetData>
  <sheetProtection sheet="1" formatCells="0" formatColumns="0" formatRows="0" sort="0" autoFilter="0"/>
  <mergeCells count="36">
    <mergeCell ref="U55:Z55"/>
    <mergeCell ref="N16:S16"/>
    <mergeCell ref="B64:L64"/>
    <mergeCell ref="B55:L55"/>
    <mergeCell ref="B88:L88"/>
    <mergeCell ref="N27:S27"/>
    <mergeCell ref="B1:L1"/>
    <mergeCell ref="C5:L5"/>
    <mergeCell ref="B10:L10"/>
    <mergeCell ref="B4:L4"/>
    <mergeCell ref="C11:E11"/>
    <mergeCell ref="C8:E8"/>
    <mergeCell ref="H11:L11"/>
    <mergeCell ref="N15:AC15"/>
    <mergeCell ref="AB16:AC16"/>
    <mergeCell ref="U27:Z27"/>
    <mergeCell ref="B36:L36"/>
    <mergeCell ref="B2:L2"/>
    <mergeCell ref="C15:L15"/>
    <mergeCell ref="C6:L6"/>
    <mergeCell ref="C7:E7"/>
    <mergeCell ref="U16:Z16"/>
    <mergeCell ref="N18:S18"/>
    <mergeCell ref="B18:L18"/>
    <mergeCell ref="U18:Z18"/>
    <mergeCell ref="B99:L99"/>
    <mergeCell ref="B84:L84"/>
    <mergeCell ref="N55:S55"/>
    <mergeCell ref="B37:L37"/>
    <mergeCell ref="G56:L56"/>
    <mergeCell ref="B90:L90"/>
    <mergeCell ref="B47:L47"/>
    <mergeCell ref="C56:E56"/>
    <mergeCell ref="B70:L70"/>
    <mergeCell ref="B77:L77"/>
    <mergeCell ref="F82:K82"/>
  </mergeCells>
  <conditionalFormatting sqref="F92:K97">
    <cfRule type="expression" dxfId="119" priority="16">
      <formula>F$17=""</formula>
    </cfRule>
  </conditionalFormatting>
  <conditionalFormatting sqref="F19:L26">
    <cfRule type="expression" dxfId="118" priority="2">
      <formula>F$17=""</formula>
    </cfRule>
  </conditionalFormatting>
  <conditionalFormatting sqref="F28:L31">
    <cfRule type="expression" dxfId="117" priority="3">
      <formula>F$17=""</formula>
    </cfRule>
  </conditionalFormatting>
  <conditionalFormatting sqref="F38:L45">
    <cfRule type="expression" dxfId="116" priority="4">
      <formula>F$17=""</formula>
    </cfRule>
  </conditionalFormatting>
  <conditionalFormatting sqref="F48:L53">
    <cfRule type="expression" dxfId="115" priority="5">
      <formula>F$17=""</formula>
    </cfRule>
  </conditionalFormatting>
  <conditionalFormatting sqref="F57:L60">
    <cfRule type="expression" dxfId="114" priority="6">
      <formula>F$17=""</formula>
    </cfRule>
  </conditionalFormatting>
  <conditionalFormatting sqref="F78:L81">
    <cfRule type="cellIs" dxfId="113" priority="8" operator="lessThan">
      <formula>0</formula>
    </cfRule>
  </conditionalFormatting>
  <conditionalFormatting sqref="F85:L85">
    <cfRule type="expression" dxfId="112" priority="7">
      <formula>F$17=""</formula>
    </cfRule>
  </conditionalFormatting>
  <conditionalFormatting sqref="F86:L86">
    <cfRule type="cellIs" dxfId="111" priority="9" operator="lessThan">
      <formula>0</formula>
    </cfRule>
  </conditionalFormatting>
  <conditionalFormatting sqref="N19:S26">
    <cfRule type="expression" dxfId="110" priority="10">
      <formula>N$17=""</formula>
    </cfRule>
  </conditionalFormatting>
  <conditionalFormatting sqref="N28:S31">
    <cfRule type="expression" dxfId="109" priority="11">
      <formula>N$17=""</formula>
    </cfRule>
  </conditionalFormatting>
  <conditionalFormatting sqref="N57:S60">
    <cfRule type="expression" dxfId="108" priority="12">
      <formula>N$17=""</formula>
    </cfRule>
  </conditionalFormatting>
  <conditionalFormatting sqref="U19:Z26">
    <cfRule type="expression" dxfId="107" priority="13">
      <formula>U$17=""</formula>
    </cfRule>
  </conditionalFormatting>
  <conditionalFormatting sqref="U28:Z31">
    <cfRule type="expression" dxfId="106" priority="14">
      <formula>U$17=""</formula>
    </cfRule>
  </conditionalFormatting>
  <conditionalFormatting sqref="U57:Z60">
    <cfRule type="expression" dxfId="105" priority="15">
      <formula>U$17=""</formula>
    </cfRule>
  </conditionalFormatting>
  <dataValidations count="6">
    <dataValidation type="whole" allowBlank="1" sqref="H8" xr:uid="{00000000-0002-0000-0A00-000000000000}">
      <formula1>1</formula1>
      <formula2>6</formula2>
    </dataValidation>
    <dataValidation type="list" allowBlank="1" sqref="C7" xr:uid="{00000000-0002-0000-0A00-000001000000}">
      <formula1>INST_LIST</formula1>
      <formula2>0</formula2>
    </dataValidation>
    <dataValidation type="list" allowBlank="1" sqref="C28:C31" xr:uid="{00000000-0002-0000-0A00-000002000000}">
      <formula1>DR_KAT</formula1>
      <formula2>0</formula2>
    </dataValidation>
    <dataValidation type="list" allowBlank="1" sqref="C56" xr:uid="{00000000-0002-0000-0A00-000003000000}">
      <formula1>"Consultancy,Transfer"</formula1>
      <formula2>0</formula2>
    </dataValidation>
    <dataValidation type="decimal" allowBlank="1" showErrorMessage="1" errorTitle="Involvement" error="Enter a value between 0 % and 100 %. Leave empty to follow column D." sqref="N19:S26 N28:S31 N57:S60" xr:uid="{00000000-0002-0000-0A00-000004000000}">
      <formula1>0</formula1>
      <formula2>1</formula2>
    </dataValidation>
    <dataValidation type="decimal" allowBlank="1" showErrorMessage="1" errorTitle="Months" error="Enter 0 to 12 months. Leave empty to follow column E." sqref="U19:Z26 U28:Z31 U57:Z60" xr:uid="{00000000-0002-0000-0A00-000005000000}">
      <formula1>0</formula1>
      <formula2>12</formula2>
    </dataValidation>
  </dataValidations>
  <pageMargins left="0.75" right="0.75" top="1" bottom="1" header="0.511811023622047" footer="0.511811023622047"/>
  <pageSetup paperSize="9" orientation="portrait" horizontalDpi="300" verticalDpi="300"/>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C99"/>
  <sheetViews>
    <sheetView showGridLines="0" zoomScaleNormal="100" workbookViewId="0">
      <pane xSplit="5" topLeftCell="F1" activePane="topRight" state="frozen"/>
      <selection pane="topRight"/>
    </sheetView>
  </sheetViews>
  <sheetFormatPr defaultColWidth="8.6640625" defaultRowHeight="14.4" outlineLevelCol="1" x14ac:dyDescent="0.3"/>
  <cols>
    <col min="1" max="1" width="2.44140625" customWidth="1"/>
    <col min="2" max="2" width="38" customWidth="1"/>
    <col min="3" max="3" width="13" customWidth="1"/>
    <col min="4" max="5" width="10" customWidth="1"/>
    <col min="6" max="6" width="23.44140625" customWidth="1"/>
    <col min="7" max="7" width="14.33203125" customWidth="1"/>
    <col min="8" max="8" width="10" customWidth="1"/>
    <col min="9" max="9" width="12" customWidth="1"/>
    <col min="10" max="10" width="10" customWidth="1"/>
    <col min="11" max="12" width="14" customWidth="1"/>
    <col min="13" max="13" width="2.21875" customWidth="1" outlineLevel="1"/>
    <col min="14" max="19" width="7.5546875" customWidth="1" outlineLevel="1"/>
    <col min="20" max="20" width="2.21875" customWidth="1" outlineLevel="1"/>
    <col min="21" max="26" width="7.5546875" customWidth="1" outlineLevel="1"/>
    <col min="27" max="27" width="2.21875" customWidth="1" outlineLevel="1"/>
    <col min="28" max="28" width="11.44140625" customWidth="1"/>
    <col min="29" max="29" width="10.44140625" customWidth="1"/>
  </cols>
  <sheetData>
    <row r="1" spans="1:29" ht="27.75" customHeight="1" x14ac:dyDescent="0.3">
      <c r="A1" s="8" t="s">
        <v>20</v>
      </c>
      <c r="B1" s="60" t="s">
        <v>324</v>
      </c>
      <c r="C1" s="61"/>
      <c r="D1" s="61"/>
      <c r="E1" s="61"/>
      <c r="F1" s="61"/>
      <c r="G1" s="61"/>
      <c r="H1" s="61"/>
      <c r="I1" s="61"/>
      <c r="J1" s="61"/>
      <c r="K1" s="61"/>
      <c r="L1" s="61"/>
    </row>
    <row r="2" spans="1:29" x14ac:dyDescent="0.3">
      <c r="B2" s="65" t="s">
        <v>228</v>
      </c>
      <c r="C2" s="61"/>
      <c r="D2" s="61"/>
      <c r="E2" s="61"/>
      <c r="F2" s="61"/>
      <c r="G2" s="61"/>
      <c r="H2" s="61"/>
      <c r="I2" s="61"/>
      <c r="J2" s="61"/>
      <c r="K2" s="61"/>
      <c r="L2" s="61"/>
    </row>
    <row r="4" spans="1:29" ht="19.5" customHeight="1" x14ac:dyDescent="0.3">
      <c r="B4" s="64" t="s">
        <v>229</v>
      </c>
      <c r="C4" s="61"/>
      <c r="D4" s="61"/>
      <c r="E4" s="61"/>
      <c r="F4" s="61"/>
      <c r="G4" s="61"/>
      <c r="H4" s="61"/>
      <c r="I4" s="61"/>
      <c r="J4" s="61"/>
      <c r="K4" s="61"/>
      <c r="L4" s="61"/>
    </row>
    <row r="5" spans="1:29" x14ac:dyDescent="0.3">
      <c r="B5" s="5" t="s">
        <v>175</v>
      </c>
      <c r="C5" s="78"/>
      <c r="D5" s="79"/>
      <c r="E5" s="79"/>
      <c r="F5" s="79"/>
      <c r="G5" s="79"/>
      <c r="H5" s="79"/>
      <c r="I5" s="79"/>
      <c r="J5" s="79"/>
      <c r="K5" s="79"/>
      <c r="L5" s="79"/>
    </row>
    <row r="6" spans="1:29" x14ac:dyDescent="0.3">
      <c r="B6" s="5" t="s">
        <v>231</v>
      </c>
      <c r="C6" s="78"/>
      <c r="D6" s="79"/>
      <c r="E6" s="79"/>
      <c r="F6" s="79"/>
      <c r="G6" s="79"/>
      <c r="H6" s="79"/>
      <c r="I6" s="79"/>
      <c r="J6" s="79"/>
      <c r="K6" s="79"/>
      <c r="L6" s="79"/>
    </row>
    <row r="7" spans="1:29" x14ac:dyDescent="0.3">
      <c r="B7" s="5" t="s">
        <v>233</v>
      </c>
      <c r="C7" s="78" t="s">
        <v>49</v>
      </c>
      <c r="D7" s="79"/>
      <c r="E7" s="79"/>
      <c r="F7" s="5" t="s">
        <v>234</v>
      </c>
      <c r="H7" s="34">
        <v>2027</v>
      </c>
    </row>
    <row r="8" spans="1:29" x14ac:dyDescent="0.3">
      <c r="B8" s="5" t="s">
        <v>177</v>
      </c>
      <c r="C8" s="78"/>
      <c r="D8" s="79"/>
      <c r="E8" s="79"/>
      <c r="F8" s="5" t="s">
        <v>235</v>
      </c>
      <c r="H8" s="34">
        <v>3</v>
      </c>
    </row>
    <row r="10" spans="1:29" ht="19.5" customHeight="1" x14ac:dyDescent="0.3">
      <c r="B10" s="64" t="s">
        <v>236</v>
      </c>
      <c r="C10" s="61"/>
      <c r="D10" s="61"/>
      <c r="E10" s="61"/>
      <c r="F10" s="61"/>
      <c r="G10" s="61"/>
      <c r="H10" s="61"/>
      <c r="I10" s="61"/>
      <c r="J10" s="61"/>
      <c r="K10" s="61"/>
      <c r="L10" s="61"/>
    </row>
    <row r="11" spans="1:29" x14ac:dyDescent="0.3">
      <c r="B11" s="5" t="s">
        <v>73</v>
      </c>
      <c r="C11" s="74" t="str">
        <f>IFERROR(VLOOKUP($A$1,RULES,2,FALSE()),"")</f>
        <v>Flat rate (verify)</v>
      </c>
      <c r="D11" s="61"/>
      <c r="E11" s="61"/>
      <c r="F11" s="5" t="s">
        <v>75</v>
      </c>
      <c r="H11" s="74" t="str">
        <f>IFERROR(VLOOKUP($A$1,RULES,4,FALSE()),"INDI base")</f>
        <v>INDI base</v>
      </c>
      <c r="I11" s="61"/>
      <c r="J11" s="61"/>
      <c r="K11" s="61"/>
      <c r="L11" s="61"/>
    </row>
    <row r="12" spans="1:29" x14ac:dyDescent="0.3">
      <c r="B12" s="5" t="s">
        <v>237</v>
      </c>
      <c r="C12" s="44">
        <f>IF($C$11="Full cost (SUHF)",$D$66,IFERROR(VLOOKUP($A$1,RULES,3,FALSE()),INDI_KI))</f>
        <v>0</v>
      </c>
      <c r="F12" s="5" t="s">
        <v>76</v>
      </c>
      <c r="H12" s="35">
        <f>IFERROR(VLOOKUP($A$1,RULES,5,FALSE()),0)</f>
        <v>0</v>
      </c>
    </row>
    <row r="13" spans="1:29" x14ac:dyDescent="0.3">
      <c r="B13" s="5" t="s">
        <v>238</v>
      </c>
      <c r="C13" s="44">
        <f>MIN(LKP,IF(IFERROR(VLOOKUP($A$1,RULES,6,FALSE()),0)=0,LKP,VLOOKUP($A$1,RULES,6,FALSE())))</f>
        <v>0.52</v>
      </c>
      <c r="F13" s="5" t="s">
        <v>78</v>
      </c>
      <c r="H13" s="3" t="str">
        <f>IFERROR(VLOOKUP($A$1,RULES,7,FALSE()),"Yes")</f>
        <v>No</v>
      </c>
    </row>
    <row r="14" spans="1:29" x14ac:dyDescent="0.3">
      <c r="B14" s="5" t="s">
        <v>239</v>
      </c>
      <c r="C14" s="36">
        <f>IFERROR(VLOOKUP($A$1,RULES,8,FALSE()),0)</f>
        <v>0</v>
      </c>
      <c r="F14" s="5" t="s">
        <v>240</v>
      </c>
      <c r="H14" s="30">
        <f>IFERROR(VLOOKUP($A$1,RULES,9,FALSE()),"")</f>
        <v>3</v>
      </c>
    </row>
    <row r="15" spans="1:29" ht="45.75" customHeight="1" x14ac:dyDescent="0.3">
      <c r="B15" s="5" t="s">
        <v>43</v>
      </c>
      <c r="C15" s="77" t="str">
        <f>IFERROR(VLOOKUP($A$1,RULES,10,FALSE()),"")</f>
        <v>Radiumhemmet Research Funds (Cancer Society in Stockholm + King Gustaf V's Jubilee Fund). Clinical patient-centred cancer research; deadline 1 Sep; max 3 years; one project grant per principal applicant at a time. The budget only allows salary (incl. LKP currently 52%), running costs and equipment (&gt;SEK 20k requires a quotation) — no OH mark-up, so the entire INDI plus the LKP gap (59.86 − 52%) becomes co-financing (approx. SEK 0.3m per SEK 1m spent). Own salary max 50% of the awarded grant. If the funds are administered by the funds' secretariat, no INDI arises at KI. Check rahfo.se.</v>
      </c>
      <c r="D15" s="61"/>
      <c r="E15" s="61"/>
      <c r="F15" s="61"/>
      <c r="G15" s="61"/>
      <c r="H15" s="61"/>
      <c r="I15" s="61"/>
      <c r="J15" s="61"/>
      <c r="K15" s="61"/>
      <c r="L15" s="61"/>
      <c r="N15" s="75" t="s">
        <v>242</v>
      </c>
      <c r="O15" s="61"/>
      <c r="P15" s="61"/>
      <c r="Q15" s="61"/>
      <c r="R15" s="61"/>
      <c r="S15" s="61"/>
      <c r="T15" s="61"/>
      <c r="U15" s="61"/>
      <c r="V15" s="61"/>
      <c r="W15" s="61"/>
      <c r="X15" s="61"/>
      <c r="Y15" s="61"/>
      <c r="Z15" s="61"/>
      <c r="AA15" s="61"/>
      <c r="AB15" s="61"/>
      <c r="AC15" s="61"/>
    </row>
    <row r="16" spans="1:29" x14ac:dyDescent="0.3">
      <c r="M16" s="50"/>
      <c r="N16" s="76" t="s">
        <v>243</v>
      </c>
      <c r="O16" s="61"/>
      <c r="P16" s="61"/>
      <c r="Q16" s="61"/>
      <c r="R16" s="61"/>
      <c r="S16" s="61"/>
      <c r="T16" s="50"/>
      <c r="U16" s="76" t="s">
        <v>244</v>
      </c>
      <c r="V16" s="61"/>
      <c r="W16" s="61"/>
      <c r="X16" s="61"/>
      <c r="Y16" s="61"/>
      <c r="Z16" s="61"/>
      <c r="AA16" s="50"/>
      <c r="AB16" s="76" t="s">
        <v>245</v>
      </c>
      <c r="AC16" s="61"/>
    </row>
    <row r="17" spans="2:29" ht="30" customHeight="1" x14ac:dyDescent="0.3">
      <c r="B17" s="51" t="s">
        <v>246</v>
      </c>
      <c r="C17" s="51" t="s">
        <v>247</v>
      </c>
      <c r="D17" s="51" t="s">
        <v>248</v>
      </c>
      <c r="E17" s="51" t="s">
        <v>249</v>
      </c>
      <c r="F17" s="52">
        <f>IF(1&lt;=$H$8,$H$7+0,"")</f>
        <v>2027</v>
      </c>
      <c r="G17" s="52">
        <f>IF(2&lt;=$H$8,$H$7+1,"")</f>
        <v>2028</v>
      </c>
      <c r="H17" s="52">
        <f>IF(3&lt;=$H$8,$H$7+2,"")</f>
        <v>2029</v>
      </c>
      <c r="I17" s="52" t="str">
        <f>IF(4&lt;=$H$8,$H$7+3,"")</f>
        <v/>
      </c>
      <c r="J17" s="52" t="str">
        <f>IF(5&lt;=$H$8,$H$7+4,"")</f>
        <v/>
      </c>
      <c r="K17" s="52" t="str">
        <f>IF(6&lt;=$H$8,$H$7+5,"")</f>
        <v/>
      </c>
      <c r="L17" s="51" t="s">
        <v>250</v>
      </c>
      <c r="M17" s="51"/>
      <c r="N17" s="52">
        <f t="shared" ref="N17:S17" si="0">F$17</f>
        <v>2027</v>
      </c>
      <c r="O17" s="52">
        <f t="shared" si="0"/>
        <v>2028</v>
      </c>
      <c r="P17" s="52">
        <f t="shared" si="0"/>
        <v>2029</v>
      </c>
      <c r="Q17" s="52" t="str">
        <f t="shared" si="0"/>
        <v/>
      </c>
      <c r="R17" s="52" t="str">
        <f t="shared" si="0"/>
        <v/>
      </c>
      <c r="S17" s="52" t="str">
        <f t="shared" si="0"/>
        <v/>
      </c>
      <c r="T17" s="51"/>
      <c r="U17" s="52">
        <f t="shared" ref="U17:Z17" si="1">F$17</f>
        <v>2027</v>
      </c>
      <c r="V17" s="52">
        <f t="shared" si="1"/>
        <v>2028</v>
      </c>
      <c r="W17" s="52">
        <f t="shared" si="1"/>
        <v>2029</v>
      </c>
      <c r="X17" s="52" t="str">
        <f t="shared" si="1"/>
        <v/>
      </c>
      <c r="Y17" s="52" t="str">
        <f t="shared" si="1"/>
        <v/>
      </c>
      <c r="Z17" s="52" t="str">
        <f t="shared" si="1"/>
        <v/>
      </c>
      <c r="AA17" s="51"/>
      <c r="AB17" s="51" t="s">
        <v>251</v>
      </c>
      <c r="AC17" s="51" t="s">
        <v>252</v>
      </c>
    </row>
    <row r="18" spans="2:29" ht="14.25" customHeight="1" x14ac:dyDescent="0.3">
      <c r="B18" s="64" t="s">
        <v>253</v>
      </c>
      <c r="C18" s="61"/>
      <c r="D18" s="61"/>
      <c r="E18" s="61"/>
      <c r="F18" s="61"/>
      <c r="G18" s="61"/>
      <c r="H18" s="61"/>
      <c r="I18" s="61"/>
      <c r="J18" s="61"/>
      <c r="K18" s="61"/>
      <c r="L18" s="61"/>
      <c r="M18" s="9"/>
      <c r="N18" s="64" t="s">
        <v>254</v>
      </c>
      <c r="O18" s="61"/>
      <c r="P18" s="61"/>
      <c r="Q18" s="61"/>
      <c r="R18" s="61"/>
      <c r="S18" s="61"/>
      <c r="T18" s="9"/>
      <c r="U18" s="64" t="s">
        <v>254</v>
      </c>
      <c r="V18" s="61"/>
      <c r="W18" s="61"/>
      <c r="X18" s="61"/>
      <c r="Y18" s="61"/>
      <c r="Z18" s="61"/>
      <c r="AA18" s="9"/>
      <c r="AB18" s="9"/>
      <c r="AC18" s="9"/>
    </row>
    <row r="19" spans="2:29" x14ac:dyDescent="0.3">
      <c r="B19" s="1" t="s">
        <v>316</v>
      </c>
      <c r="C19" s="38"/>
      <c r="D19" s="39"/>
      <c r="E19" s="34">
        <v>4</v>
      </c>
      <c r="F19" s="13">
        <f t="shared" ref="F19:F26" si="2">IF(1&lt;=$H$8,$C19*IF(U19="",IF($E19="",12,$E19),U19)*IF(N19="",$D19,N19)*(1+SAL_IDX)^0,0)</f>
        <v>0</v>
      </c>
      <c r="G19" s="13">
        <f t="shared" ref="G19:G26" si="3">IF(2&lt;=$H$8,$C19*IF(V19="",IF($E19="",12,$E19),V19)*IF(O19="",$D19,O19)*(1+SAL_IDX)^1,0)</f>
        <v>0</v>
      </c>
      <c r="H19" s="13">
        <f t="shared" ref="H19:H26" si="4">IF(3&lt;=$H$8,$C19*IF(W19="",IF($E19="",12,$E19),W19)*IF(P19="",$D19,P19)*(1+SAL_IDX)^2,0)</f>
        <v>0</v>
      </c>
      <c r="I19" s="13">
        <f t="shared" ref="I19:I26" si="5">IF(4&lt;=$H$8,$C19*IF(X19="",IF($E19="",12,$E19),X19)*IF(Q19="",$D19,Q19)*(1+SAL_IDX)^3,0)</f>
        <v>0</v>
      </c>
      <c r="J19" s="13">
        <f t="shared" ref="J19:J26" si="6">IF(5&lt;=$H$8,$C19*IF(Y19="",IF($E19="",12,$E19),Y19)*IF(R19="",$D19,R19)*(1+SAL_IDX)^4,0)</f>
        <v>0</v>
      </c>
      <c r="K19" s="13">
        <f t="shared" ref="K19:K26" si="7">IF(6&lt;=$H$8,$C19*IF(Z19="",IF($E19="",12,$E19),Z19)*IF(S19="",$D19,S19)*(1+SAL_IDX)^5,0)</f>
        <v>0</v>
      </c>
      <c r="L19" s="13">
        <f t="shared" ref="L19:L26" si="8">SUM(F19:K19)</f>
        <v>0</v>
      </c>
      <c r="M19" s="50"/>
      <c r="N19" s="39"/>
      <c r="O19" s="39"/>
      <c r="P19" s="39"/>
      <c r="Q19" s="39"/>
      <c r="R19" s="39"/>
      <c r="S19" s="39"/>
      <c r="T19" s="50"/>
      <c r="U19" s="53"/>
      <c r="V19" s="53"/>
      <c r="W19" s="53"/>
      <c r="X19" s="53"/>
      <c r="Y19" s="53"/>
      <c r="Z19" s="53"/>
      <c r="AA19" s="50"/>
      <c r="AB19" s="54">
        <f t="shared" ref="AB19:AB26" si="9">SUMPRODUCT(($N$17:$S$17&lt;&gt;"")*((N19:S19="")*$D19+(N19:S19&lt;&gt;"")*N19:S19)*((U19:Z19="")*IF($E19="",12,$E19)+(U19:Z19&lt;&gt;"")*U19:Z19))</f>
        <v>0</v>
      </c>
      <c r="AC19" s="14" t="str">
        <f t="shared" ref="AC19:AC26" si="10">IF(OR($H$8=0,AB19=0),"",AB19/(12*$H$8))</f>
        <v/>
      </c>
    </row>
    <row r="20" spans="2:29" x14ac:dyDescent="0.3">
      <c r="B20" s="1"/>
      <c r="C20" s="38"/>
      <c r="D20" s="39"/>
      <c r="E20" s="34">
        <v>12</v>
      </c>
      <c r="F20" s="13">
        <f t="shared" si="2"/>
        <v>0</v>
      </c>
      <c r="G20" s="13">
        <f t="shared" si="3"/>
        <v>0</v>
      </c>
      <c r="H20" s="13">
        <f t="shared" si="4"/>
        <v>0</v>
      </c>
      <c r="I20" s="13">
        <f t="shared" si="5"/>
        <v>0</v>
      </c>
      <c r="J20" s="13">
        <f t="shared" si="6"/>
        <v>0</v>
      </c>
      <c r="K20" s="13">
        <f t="shared" si="7"/>
        <v>0</v>
      </c>
      <c r="L20" s="13">
        <f t="shared" si="8"/>
        <v>0</v>
      </c>
      <c r="M20" s="50"/>
      <c r="N20" s="39"/>
      <c r="O20" s="39"/>
      <c r="P20" s="39"/>
      <c r="Q20" s="39"/>
      <c r="R20" s="39"/>
      <c r="S20" s="39"/>
      <c r="T20" s="50"/>
      <c r="U20" s="53"/>
      <c r="V20" s="53"/>
      <c r="W20" s="53"/>
      <c r="X20" s="53"/>
      <c r="Y20" s="53"/>
      <c r="Z20" s="53"/>
      <c r="AA20" s="50"/>
      <c r="AB20" s="54">
        <f t="shared" si="9"/>
        <v>0</v>
      </c>
      <c r="AC20" s="14" t="str">
        <f t="shared" si="10"/>
        <v/>
      </c>
    </row>
    <row r="21" spans="2:29" x14ac:dyDescent="0.3">
      <c r="B21" s="1"/>
      <c r="C21" s="38"/>
      <c r="D21" s="39"/>
      <c r="E21" s="34">
        <v>12</v>
      </c>
      <c r="F21" s="13">
        <f t="shared" si="2"/>
        <v>0</v>
      </c>
      <c r="G21" s="13">
        <f t="shared" si="3"/>
        <v>0</v>
      </c>
      <c r="H21" s="13">
        <f t="shared" si="4"/>
        <v>0</v>
      </c>
      <c r="I21" s="13">
        <f t="shared" si="5"/>
        <v>0</v>
      </c>
      <c r="J21" s="13">
        <f t="shared" si="6"/>
        <v>0</v>
      </c>
      <c r="K21" s="13">
        <f t="shared" si="7"/>
        <v>0</v>
      </c>
      <c r="L21" s="13">
        <f t="shared" si="8"/>
        <v>0</v>
      </c>
      <c r="M21" s="50"/>
      <c r="N21" s="39"/>
      <c r="O21" s="39"/>
      <c r="P21" s="39"/>
      <c r="Q21" s="39"/>
      <c r="R21" s="39"/>
      <c r="S21" s="39"/>
      <c r="T21" s="50"/>
      <c r="U21" s="53"/>
      <c r="V21" s="53"/>
      <c r="W21" s="53"/>
      <c r="X21" s="53"/>
      <c r="Y21" s="53"/>
      <c r="Z21" s="53"/>
      <c r="AA21" s="50"/>
      <c r="AB21" s="54">
        <f t="shared" si="9"/>
        <v>0</v>
      </c>
      <c r="AC21" s="14" t="str">
        <f t="shared" si="10"/>
        <v/>
      </c>
    </row>
    <row r="22" spans="2:29" x14ac:dyDescent="0.3">
      <c r="B22" s="1"/>
      <c r="C22" s="38"/>
      <c r="D22" s="39"/>
      <c r="E22" s="34">
        <v>12</v>
      </c>
      <c r="F22" s="13">
        <f t="shared" si="2"/>
        <v>0</v>
      </c>
      <c r="G22" s="13">
        <f t="shared" si="3"/>
        <v>0</v>
      </c>
      <c r="H22" s="13">
        <f t="shared" si="4"/>
        <v>0</v>
      </c>
      <c r="I22" s="13">
        <f t="shared" si="5"/>
        <v>0</v>
      </c>
      <c r="J22" s="13">
        <f t="shared" si="6"/>
        <v>0</v>
      </c>
      <c r="K22" s="13">
        <f t="shared" si="7"/>
        <v>0</v>
      </c>
      <c r="L22" s="13">
        <f t="shared" si="8"/>
        <v>0</v>
      </c>
      <c r="M22" s="50"/>
      <c r="N22" s="39"/>
      <c r="O22" s="39"/>
      <c r="P22" s="39"/>
      <c r="Q22" s="39"/>
      <c r="R22" s="39"/>
      <c r="S22" s="39"/>
      <c r="T22" s="50"/>
      <c r="U22" s="53"/>
      <c r="V22" s="53"/>
      <c r="W22" s="53"/>
      <c r="X22" s="53"/>
      <c r="Y22" s="53"/>
      <c r="Z22" s="53"/>
      <c r="AA22" s="50"/>
      <c r="AB22" s="54">
        <f t="shared" si="9"/>
        <v>0</v>
      </c>
      <c r="AC22" s="14" t="str">
        <f t="shared" si="10"/>
        <v/>
      </c>
    </row>
    <row r="23" spans="2:29" x14ac:dyDescent="0.3">
      <c r="B23" s="1"/>
      <c r="C23" s="38"/>
      <c r="D23" s="39"/>
      <c r="E23" s="34">
        <v>12</v>
      </c>
      <c r="F23" s="13">
        <f t="shared" si="2"/>
        <v>0</v>
      </c>
      <c r="G23" s="13">
        <f t="shared" si="3"/>
        <v>0</v>
      </c>
      <c r="H23" s="13">
        <f t="shared" si="4"/>
        <v>0</v>
      </c>
      <c r="I23" s="13">
        <f t="shared" si="5"/>
        <v>0</v>
      </c>
      <c r="J23" s="13">
        <f t="shared" si="6"/>
        <v>0</v>
      </c>
      <c r="K23" s="13">
        <f t="shared" si="7"/>
        <v>0</v>
      </c>
      <c r="L23" s="13">
        <f t="shared" si="8"/>
        <v>0</v>
      </c>
      <c r="M23" s="50"/>
      <c r="N23" s="39"/>
      <c r="O23" s="39"/>
      <c r="P23" s="39"/>
      <c r="Q23" s="39"/>
      <c r="R23" s="39"/>
      <c r="S23" s="39"/>
      <c r="T23" s="50"/>
      <c r="U23" s="53"/>
      <c r="V23" s="53"/>
      <c r="W23" s="53"/>
      <c r="X23" s="53"/>
      <c r="Y23" s="53"/>
      <c r="Z23" s="53"/>
      <c r="AA23" s="50"/>
      <c r="AB23" s="54">
        <f t="shared" si="9"/>
        <v>0</v>
      </c>
      <c r="AC23" s="14" t="str">
        <f t="shared" si="10"/>
        <v/>
      </c>
    </row>
    <row r="24" spans="2:29" x14ac:dyDescent="0.3">
      <c r="B24" s="1"/>
      <c r="C24" s="38"/>
      <c r="D24" s="39"/>
      <c r="E24" s="34">
        <v>12</v>
      </c>
      <c r="F24" s="13">
        <f t="shared" si="2"/>
        <v>0</v>
      </c>
      <c r="G24" s="13">
        <f t="shared" si="3"/>
        <v>0</v>
      </c>
      <c r="H24" s="13">
        <f t="shared" si="4"/>
        <v>0</v>
      </c>
      <c r="I24" s="13">
        <f t="shared" si="5"/>
        <v>0</v>
      </c>
      <c r="J24" s="13">
        <f t="shared" si="6"/>
        <v>0</v>
      </c>
      <c r="K24" s="13">
        <f t="shared" si="7"/>
        <v>0</v>
      </c>
      <c r="L24" s="13">
        <f t="shared" si="8"/>
        <v>0</v>
      </c>
      <c r="M24" s="50"/>
      <c r="N24" s="39"/>
      <c r="O24" s="39"/>
      <c r="P24" s="39"/>
      <c r="Q24" s="39"/>
      <c r="R24" s="39"/>
      <c r="S24" s="39"/>
      <c r="T24" s="50"/>
      <c r="U24" s="53"/>
      <c r="V24" s="53"/>
      <c r="W24" s="53"/>
      <c r="X24" s="53"/>
      <c r="Y24" s="53"/>
      <c r="Z24" s="53"/>
      <c r="AA24" s="50"/>
      <c r="AB24" s="54">
        <f t="shared" si="9"/>
        <v>0</v>
      </c>
      <c r="AC24" s="14" t="str">
        <f t="shared" si="10"/>
        <v/>
      </c>
    </row>
    <row r="25" spans="2:29" x14ac:dyDescent="0.3">
      <c r="B25" s="1"/>
      <c r="C25" s="38"/>
      <c r="D25" s="39"/>
      <c r="E25" s="34">
        <v>12</v>
      </c>
      <c r="F25" s="13">
        <f t="shared" si="2"/>
        <v>0</v>
      </c>
      <c r="G25" s="13">
        <f t="shared" si="3"/>
        <v>0</v>
      </c>
      <c r="H25" s="13">
        <f t="shared" si="4"/>
        <v>0</v>
      </c>
      <c r="I25" s="13">
        <f t="shared" si="5"/>
        <v>0</v>
      </c>
      <c r="J25" s="13">
        <f t="shared" si="6"/>
        <v>0</v>
      </c>
      <c r="K25" s="13">
        <f t="shared" si="7"/>
        <v>0</v>
      </c>
      <c r="L25" s="13">
        <f t="shared" si="8"/>
        <v>0</v>
      </c>
      <c r="M25" s="50"/>
      <c r="N25" s="39"/>
      <c r="O25" s="39"/>
      <c r="P25" s="39"/>
      <c r="Q25" s="39"/>
      <c r="R25" s="39"/>
      <c r="S25" s="39"/>
      <c r="T25" s="50"/>
      <c r="U25" s="53"/>
      <c r="V25" s="53"/>
      <c r="W25" s="53"/>
      <c r="X25" s="53"/>
      <c r="Y25" s="53"/>
      <c r="Z25" s="53"/>
      <c r="AA25" s="50"/>
      <c r="AB25" s="54">
        <f t="shared" si="9"/>
        <v>0</v>
      </c>
      <c r="AC25" s="14" t="str">
        <f t="shared" si="10"/>
        <v/>
      </c>
    </row>
    <row r="26" spans="2:29" x14ac:dyDescent="0.3">
      <c r="B26" s="1"/>
      <c r="C26" s="38"/>
      <c r="D26" s="39"/>
      <c r="E26" s="34">
        <v>12</v>
      </c>
      <c r="F26" s="13">
        <f t="shared" si="2"/>
        <v>0</v>
      </c>
      <c r="G26" s="13">
        <f t="shared" si="3"/>
        <v>0</v>
      </c>
      <c r="H26" s="13">
        <f t="shared" si="4"/>
        <v>0</v>
      </c>
      <c r="I26" s="13">
        <f t="shared" si="5"/>
        <v>0</v>
      </c>
      <c r="J26" s="13">
        <f t="shared" si="6"/>
        <v>0</v>
      </c>
      <c r="K26" s="13">
        <f t="shared" si="7"/>
        <v>0</v>
      </c>
      <c r="L26" s="13">
        <f t="shared" si="8"/>
        <v>0</v>
      </c>
      <c r="M26" s="50"/>
      <c r="N26" s="39"/>
      <c r="O26" s="39"/>
      <c r="P26" s="39"/>
      <c r="Q26" s="39"/>
      <c r="R26" s="39"/>
      <c r="S26" s="39"/>
      <c r="T26" s="50"/>
      <c r="U26" s="53"/>
      <c r="V26" s="53"/>
      <c r="W26" s="53"/>
      <c r="X26" s="53"/>
      <c r="Y26" s="53"/>
      <c r="Z26" s="53"/>
      <c r="AA26" s="50"/>
      <c r="AB26" s="54">
        <f t="shared" si="9"/>
        <v>0</v>
      </c>
      <c r="AC26" s="14" t="str">
        <f t="shared" si="10"/>
        <v/>
      </c>
    </row>
    <row r="27" spans="2:29" x14ac:dyDescent="0.3">
      <c r="B27" s="6" t="s">
        <v>258</v>
      </c>
      <c r="M27" s="50"/>
      <c r="N27" s="69" t="s">
        <v>259</v>
      </c>
      <c r="O27" s="61"/>
      <c r="P27" s="61"/>
      <c r="Q27" s="61"/>
      <c r="R27" s="61"/>
      <c r="S27" s="61"/>
      <c r="T27" s="50"/>
      <c r="U27" s="69" t="s">
        <v>259</v>
      </c>
      <c r="V27" s="61"/>
      <c r="W27" s="61"/>
      <c r="X27" s="61"/>
      <c r="Y27" s="61"/>
      <c r="Z27" s="61"/>
      <c r="AA27" s="50"/>
    </row>
    <row r="28" spans="2:29" x14ac:dyDescent="0.3">
      <c r="B28" s="1"/>
      <c r="C28" s="1"/>
      <c r="D28" s="39"/>
      <c r="E28" s="34">
        <v>12</v>
      </c>
      <c r="F28" s="13">
        <f>IFERROR(IF(AND(1&lt;=$H$8,$C28&lt;&gt;""),INDEX(DR_VAL,MIN(1,4),MATCH($C28,DR_KAT,0))*IF(N28="",$D28,N28)*IF(U28="",IF($E28="",12,$E28),U28),0),0)</f>
        <v>0</v>
      </c>
      <c r="G28" s="13">
        <f>IFERROR(IF(AND(2&lt;=$H$8,$C28&lt;&gt;""),INDEX(DR_VAL,MIN(2,4),MATCH($C28,DR_KAT,0))*IF(O28="",$D28,O28)*IF(V28="",IF($E28="",12,$E28),V28),0),0)</f>
        <v>0</v>
      </c>
      <c r="H28" s="13">
        <f>IFERROR(IF(AND(3&lt;=$H$8,$C28&lt;&gt;""),INDEX(DR_VAL,MIN(3,4),MATCH($C28,DR_KAT,0))*IF(P28="",$D28,P28)*IF(W28="",IF($E28="",12,$E28),W28),0),0)</f>
        <v>0</v>
      </c>
      <c r="I28" s="13">
        <f>IFERROR(IF(AND(4&lt;=$H$8,$C28&lt;&gt;""),INDEX(DR_VAL,MIN(4,4),MATCH($C28,DR_KAT,0))*IF(Q28="",$D28,Q28)*IF(X28="",IF($E28="",12,$E28),X28),0),0)</f>
        <v>0</v>
      </c>
      <c r="J28" s="13">
        <f>IFERROR(IF(AND(5&lt;=$H$8,$C28&lt;&gt;""),INDEX(DR_VAL,MIN(5,4),MATCH($C28,DR_KAT,0))*IF(R28="",$D28,R28)*IF(Y28="",IF($E28="",12,$E28),Y28),0),0)</f>
        <v>0</v>
      </c>
      <c r="K28" s="13">
        <f>IFERROR(IF(AND(6&lt;=$H$8,$C28&lt;&gt;""),INDEX(DR_VAL,MIN(6,4),MATCH($C28,DR_KAT,0))*IF(S28="",$D28,S28)*IF(Z28="",IF($E28="",12,$E28),Z28),0),0)</f>
        <v>0</v>
      </c>
      <c r="L28" s="13">
        <f t="shared" ref="L28:L34" si="11">SUM(F28:K28)</f>
        <v>0</v>
      </c>
      <c r="M28" s="50"/>
      <c r="N28" s="39"/>
      <c r="O28" s="39"/>
      <c r="P28" s="39"/>
      <c r="Q28" s="39"/>
      <c r="R28" s="39"/>
      <c r="S28" s="39"/>
      <c r="T28" s="50"/>
      <c r="U28" s="53"/>
      <c r="V28" s="53"/>
      <c r="W28" s="53"/>
      <c r="X28" s="53"/>
      <c r="Y28" s="53"/>
      <c r="Z28" s="53"/>
      <c r="AA28" s="50"/>
      <c r="AB28" s="54">
        <f>SUMPRODUCT(($N$17:$S$17&lt;&gt;"")*((N28:S28="")*$D28+(N28:S28&lt;&gt;"")*N28:S28)*((U28:Z28="")*IF($E28="",12,$E28)+(U28:Z28&lt;&gt;"")*U28:Z28))</f>
        <v>0</v>
      </c>
      <c r="AC28" s="14" t="str">
        <f>IF(OR($H$8=0,AB28=0),"",AB28/(12*$H$8))</f>
        <v/>
      </c>
    </row>
    <row r="29" spans="2:29" x14ac:dyDescent="0.3">
      <c r="B29" s="1"/>
      <c r="C29" s="1"/>
      <c r="D29" s="39"/>
      <c r="E29" s="34">
        <v>12</v>
      </c>
      <c r="F29" s="13">
        <f>IFERROR(IF(AND(1&lt;=$H$8,$C29&lt;&gt;""),INDEX(DR_VAL,MIN(1,4),MATCH($C29,DR_KAT,0))*IF(N29="",$D29,N29)*IF(U29="",IF($E29="",12,$E29),U29),0),0)</f>
        <v>0</v>
      </c>
      <c r="G29" s="13">
        <f>IFERROR(IF(AND(2&lt;=$H$8,$C29&lt;&gt;""),INDEX(DR_VAL,MIN(2,4),MATCH($C29,DR_KAT,0))*IF(O29="",$D29,O29)*IF(V29="",IF($E29="",12,$E29),V29),0),0)</f>
        <v>0</v>
      </c>
      <c r="H29" s="13">
        <f>IFERROR(IF(AND(3&lt;=$H$8,$C29&lt;&gt;""),INDEX(DR_VAL,MIN(3,4),MATCH($C29,DR_KAT,0))*IF(P29="",$D29,P29)*IF(W29="",IF($E29="",12,$E29),W29),0),0)</f>
        <v>0</v>
      </c>
      <c r="I29" s="13">
        <f>IFERROR(IF(AND(4&lt;=$H$8,$C29&lt;&gt;""),INDEX(DR_VAL,MIN(4,4),MATCH($C29,DR_KAT,0))*IF(Q29="",$D29,Q29)*IF(X29="",IF($E29="",12,$E29),X29),0),0)</f>
        <v>0</v>
      </c>
      <c r="J29" s="13">
        <f>IFERROR(IF(AND(5&lt;=$H$8,$C29&lt;&gt;""),INDEX(DR_VAL,MIN(5,4),MATCH($C29,DR_KAT,0))*IF(R29="",$D29,R29)*IF(Y29="",IF($E29="",12,$E29),Y29),0),0)</f>
        <v>0</v>
      </c>
      <c r="K29" s="13">
        <f>IFERROR(IF(AND(6&lt;=$H$8,$C29&lt;&gt;""),INDEX(DR_VAL,MIN(6,4),MATCH($C29,DR_KAT,0))*IF(S29="",$D29,S29)*IF(Z29="",IF($E29="",12,$E29),Z29),0),0)</f>
        <v>0</v>
      </c>
      <c r="L29" s="13">
        <f t="shared" si="11"/>
        <v>0</v>
      </c>
      <c r="M29" s="50"/>
      <c r="N29" s="39"/>
      <c r="O29" s="39"/>
      <c r="P29" s="39"/>
      <c r="Q29" s="39"/>
      <c r="R29" s="39"/>
      <c r="S29" s="39"/>
      <c r="T29" s="50"/>
      <c r="U29" s="53"/>
      <c r="V29" s="53"/>
      <c r="W29" s="53"/>
      <c r="X29" s="53"/>
      <c r="Y29" s="53"/>
      <c r="Z29" s="53"/>
      <c r="AA29" s="50"/>
      <c r="AB29" s="54">
        <f>SUMPRODUCT(($N$17:$S$17&lt;&gt;"")*((N29:S29="")*$D29+(N29:S29&lt;&gt;"")*N29:S29)*((U29:Z29="")*IF($E29="",12,$E29)+(U29:Z29&lt;&gt;"")*U29:Z29))</f>
        <v>0</v>
      </c>
      <c r="AC29" s="14" t="str">
        <f>IF(OR($H$8=0,AB29=0),"",AB29/(12*$H$8))</f>
        <v/>
      </c>
    </row>
    <row r="30" spans="2:29" x14ac:dyDescent="0.3">
      <c r="B30" s="1"/>
      <c r="C30" s="1"/>
      <c r="D30" s="39"/>
      <c r="E30" s="34">
        <v>12</v>
      </c>
      <c r="F30" s="13">
        <f>IFERROR(IF(AND(1&lt;=$H$8,$C30&lt;&gt;""),INDEX(DR_VAL,MIN(1,4),MATCH($C30,DR_KAT,0))*IF(N30="",$D30,N30)*IF(U30="",IF($E30="",12,$E30),U30),0),0)</f>
        <v>0</v>
      </c>
      <c r="G30" s="13">
        <f>IFERROR(IF(AND(2&lt;=$H$8,$C30&lt;&gt;""),INDEX(DR_VAL,MIN(2,4),MATCH($C30,DR_KAT,0))*IF(O30="",$D30,O30)*IF(V30="",IF($E30="",12,$E30),V30),0),0)</f>
        <v>0</v>
      </c>
      <c r="H30" s="13">
        <f>IFERROR(IF(AND(3&lt;=$H$8,$C30&lt;&gt;""),INDEX(DR_VAL,MIN(3,4),MATCH($C30,DR_KAT,0))*IF(P30="",$D30,P30)*IF(W30="",IF($E30="",12,$E30),W30),0),0)</f>
        <v>0</v>
      </c>
      <c r="I30" s="13">
        <f>IFERROR(IF(AND(4&lt;=$H$8,$C30&lt;&gt;""),INDEX(DR_VAL,MIN(4,4),MATCH($C30,DR_KAT,0))*IF(Q30="",$D30,Q30)*IF(X30="",IF($E30="",12,$E30),X30),0),0)</f>
        <v>0</v>
      </c>
      <c r="J30" s="13">
        <f>IFERROR(IF(AND(5&lt;=$H$8,$C30&lt;&gt;""),INDEX(DR_VAL,MIN(5,4),MATCH($C30,DR_KAT,0))*IF(R30="",$D30,R30)*IF(Y30="",IF($E30="",12,$E30),Y30),0),0)</f>
        <v>0</v>
      </c>
      <c r="K30" s="13">
        <f>IFERROR(IF(AND(6&lt;=$H$8,$C30&lt;&gt;""),INDEX(DR_VAL,MIN(6,4),MATCH($C30,DR_KAT,0))*IF(S30="",$D30,S30)*IF(Z30="",IF($E30="",12,$E30),Z30),0),0)</f>
        <v>0</v>
      </c>
      <c r="L30" s="13">
        <f t="shared" si="11"/>
        <v>0</v>
      </c>
      <c r="M30" s="50"/>
      <c r="N30" s="39"/>
      <c r="O30" s="39"/>
      <c r="P30" s="39"/>
      <c r="Q30" s="39"/>
      <c r="R30" s="39"/>
      <c r="S30" s="39"/>
      <c r="T30" s="50"/>
      <c r="U30" s="53"/>
      <c r="V30" s="53"/>
      <c r="W30" s="53"/>
      <c r="X30" s="53"/>
      <c r="Y30" s="53"/>
      <c r="Z30" s="53"/>
      <c r="AA30" s="50"/>
      <c r="AB30" s="54">
        <f>SUMPRODUCT(($N$17:$S$17&lt;&gt;"")*((N30:S30="")*$D30+(N30:S30&lt;&gt;"")*N30:S30)*((U30:Z30="")*IF($E30="",12,$E30)+(U30:Z30&lt;&gt;"")*U30:Z30))</f>
        <v>0</v>
      </c>
      <c r="AC30" s="14" t="str">
        <f>IF(OR($H$8=0,AB30=0),"",AB30/(12*$H$8))</f>
        <v/>
      </c>
    </row>
    <row r="31" spans="2:29" x14ac:dyDescent="0.3">
      <c r="B31" s="1"/>
      <c r="C31" s="1"/>
      <c r="D31" s="39"/>
      <c r="E31" s="34">
        <v>12</v>
      </c>
      <c r="F31" s="13">
        <f>IFERROR(IF(AND(1&lt;=$H$8,$C31&lt;&gt;""),INDEX(DR_VAL,MIN(1,4),MATCH($C31,DR_KAT,0))*IF(N31="",$D31,N31)*IF(U31="",IF($E31="",12,$E31),U31),0),0)</f>
        <v>0</v>
      </c>
      <c r="G31" s="13">
        <f>IFERROR(IF(AND(2&lt;=$H$8,$C31&lt;&gt;""),INDEX(DR_VAL,MIN(2,4),MATCH($C31,DR_KAT,0))*IF(O31="",$D31,O31)*IF(V31="",IF($E31="",12,$E31),V31),0),0)</f>
        <v>0</v>
      </c>
      <c r="H31" s="13">
        <f>IFERROR(IF(AND(3&lt;=$H$8,$C31&lt;&gt;""),INDEX(DR_VAL,MIN(3,4),MATCH($C31,DR_KAT,0))*IF(P31="",$D31,P31)*IF(W31="",IF($E31="",12,$E31),W31),0),0)</f>
        <v>0</v>
      </c>
      <c r="I31" s="13">
        <f>IFERROR(IF(AND(4&lt;=$H$8,$C31&lt;&gt;""),INDEX(DR_VAL,MIN(4,4),MATCH($C31,DR_KAT,0))*IF(Q31="",$D31,Q31)*IF(X31="",IF($E31="",12,$E31),X31),0),0)</f>
        <v>0</v>
      </c>
      <c r="J31" s="13">
        <f>IFERROR(IF(AND(5&lt;=$H$8,$C31&lt;&gt;""),INDEX(DR_VAL,MIN(5,4),MATCH($C31,DR_KAT,0))*IF(R31="",$D31,R31)*IF(Y31="",IF($E31="",12,$E31),Y31),0),0)</f>
        <v>0</v>
      </c>
      <c r="K31" s="13">
        <f>IFERROR(IF(AND(6&lt;=$H$8,$C31&lt;&gt;""),INDEX(DR_VAL,MIN(6,4),MATCH($C31,DR_KAT,0))*IF(S31="",$D31,S31)*IF(Z31="",IF($E31="",12,$E31),Z31),0),0)</f>
        <v>0</v>
      </c>
      <c r="L31" s="13">
        <f t="shared" si="11"/>
        <v>0</v>
      </c>
      <c r="M31" s="50"/>
      <c r="N31" s="39"/>
      <c r="O31" s="39"/>
      <c r="P31" s="39"/>
      <c r="Q31" s="39"/>
      <c r="R31" s="39"/>
      <c r="S31" s="39"/>
      <c r="T31" s="50"/>
      <c r="U31" s="53"/>
      <c r="V31" s="53"/>
      <c r="W31" s="53"/>
      <c r="X31" s="53"/>
      <c r="Y31" s="53"/>
      <c r="Z31" s="53"/>
      <c r="AA31" s="50"/>
      <c r="AB31" s="54">
        <f>SUMPRODUCT(($N$17:$S$17&lt;&gt;"")*((N31:S31="")*$D31+(N31:S31&lt;&gt;"")*N31:S31)*((U31:Z31="")*IF($E31="",12,$E31)+(U31:Z31&lt;&gt;"")*U31:Z31))</f>
        <v>0</v>
      </c>
      <c r="AC31" s="14" t="str">
        <f>IF(OR($H$8=0,AB31=0),"",AB31/(12*$H$8))</f>
        <v/>
      </c>
    </row>
    <row r="32" spans="2:29" x14ac:dyDescent="0.3">
      <c r="B32" s="6" t="s">
        <v>261</v>
      </c>
      <c r="F32" s="15">
        <f t="shared" ref="F32:K32" si="12">SUM(F19:F26)+SUM(F28:F31)</f>
        <v>0</v>
      </c>
      <c r="G32" s="15">
        <f t="shared" si="12"/>
        <v>0</v>
      </c>
      <c r="H32" s="15">
        <f t="shared" si="12"/>
        <v>0</v>
      </c>
      <c r="I32" s="15">
        <f t="shared" si="12"/>
        <v>0</v>
      </c>
      <c r="J32" s="15">
        <f t="shared" si="12"/>
        <v>0</v>
      </c>
      <c r="K32" s="15">
        <f t="shared" si="12"/>
        <v>0</v>
      </c>
      <c r="L32" s="15">
        <f t="shared" si="11"/>
        <v>0</v>
      </c>
    </row>
    <row r="33" spans="2:12" x14ac:dyDescent="0.3">
      <c r="B33" s="5" t="s">
        <v>44</v>
      </c>
      <c r="D33" s="10">
        <f>LKP</f>
        <v>0.59859999999999991</v>
      </c>
      <c r="F33" s="13">
        <f t="shared" ref="F33:K33" si="13">F32*LKP</f>
        <v>0</v>
      </c>
      <c r="G33" s="13">
        <f t="shared" si="13"/>
        <v>0</v>
      </c>
      <c r="H33" s="13">
        <f t="shared" si="13"/>
        <v>0</v>
      </c>
      <c r="I33" s="13">
        <f t="shared" si="13"/>
        <v>0</v>
      </c>
      <c r="J33" s="13">
        <f t="shared" si="13"/>
        <v>0</v>
      </c>
      <c r="K33" s="13">
        <f t="shared" si="13"/>
        <v>0</v>
      </c>
      <c r="L33" s="13">
        <f t="shared" si="11"/>
        <v>0</v>
      </c>
    </row>
    <row r="34" spans="2:12" x14ac:dyDescent="0.3">
      <c r="B34" s="6" t="s">
        <v>262</v>
      </c>
      <c r="F34" s="15">
        <f t="shared" ref="F34:K34" si="14">F32+F33</f>
        <v>0</v>
      </c>
      <c r="G34" s="15">
        <f t="shared" si="14"/>
        <v>0</v>
      </c>
      <c r="H34" s="15">
        <f t="shared" si="14"/>
        <v>0</v>
      </c>
      <c r="I34" s="15">
        <f t="shared" si="14"/>
        <v>0</v>
      </c>
      <c r="J34" s="15">
        <f t="shared" si="14"/>
        <v>0</v>
      </c>
      <c r="K34" s="15">
        <f t="shared" si="14"/>
        <v>0</v>
      </c>
      <c r="L34" s="15">
        <f t="shared" si="11"/>
        <v>0</v>
      </c>
    </row>
    <row r="36" spans="2:12" ht="14.25" customHeight="1" x14ac:dyDescent="0.3">
      <c r="B36" s="64" t="s">
        <v>263</v>
      </c>
      <c r="C36" s="61"/>
      <c r="D36" s="61"/>
      <c r="E36" s="61"/>
      <c r="F36" s="61"/>
      <c r="G36" s="61"/>
      <c r="H36" s="61"/>
      <c r="I36" s="61"/>
      <c r="J36" s="61"/>
      <c r="K36" s="61"/>
      <c r="L36" s="61"/>
    </row>
    <row r="37" spans="2:12" x14ac:dyDescent="0.3">
      <c r="B37" s="69" t="s">
        <v>264</v>
      </c>
      <c r="C37" s="61"/>
      <c r="D37" s="61"/>
      <c r="E37" s="61"/>
      <c r="F37" s="61"/>
      <c r="G37" s="61"/>
      <c r="H37" s="61"/>
      <c r="I37" s="61"/>
      <c r="J37" s="61"/>
      <c r="K37" s="61"/>
      <c r="L37" s="61"/>
    </row>
    <row r="38" spans="2:12" x14ac:dyDescent="0.3">
      <c r="B38" s="5" t="s">
        <v>265</v>
      </c>
      <c r="F38" s="38"/>
      <c r="G38" s="38"/>
      <c r="H38" s="38"/>
      <c r="I38" s="38"/>
      <c r="J38" s="38"/>
      <c r="K38" s="38"/>
      <c r="L38" s="13">
        <f t="shared" ref="L38:L46" si="15">SUM(F38:K38)</f>
        <v>0</v>
      </c>
    </row>
    <row r="39" spans="2:12" x14ac:dyDescent="0.3">
      <c r="B39" s="5" t="s">
        <v>266</v>
      </c>
      <c r="F39" s="38"/>
      <c r="G39" s="38"/>
      <c r="H39" s="38"/>
      <c r="I39" s="38"/>
      <c r="J39" s="38"/>
      <c r="K39" s="38"/>
      <c r="L39" s="13">
        <f t="shared" si="15"/>
        <v>0</v>
      </c>
    </row>
    <row r="40" spans="2:12" x14ac:dyDescent="0.3">
      <c r="B40" s="5" t="s">
        <v>267</v>
      </c>
      <c r="F40" s="38"/>
      <c r="G40" s="38"/>
      <c r="H40" s="38"/>
      <c r="I40" s="38"/>
      <c r="J40" s="38"/>
      <c r="K40" s="38"/>
      <c r="L40" s="13">
        <f t="shared" si="15"/>
        <v>0</v>
      </c>
    </row>
    <row r="41" spans="2:12" x14ac:dyDescent="0.3">
      <c r="B41" s="5" t="s">
        <v>268</v>
      </c>
      <c r="F41" s="38"/>
      <c r="G41" s="38"/>
      <c r="H41" s="38"/>
      <c r="I41" s="38"/>
      <c r="J41" s="38"/>
      <c r="K41" s="38"/>
      <c r="L41" s="13">
        <f t="shared" si="15"/>
        <v>0</v>
      </c>
    </row>
    <row r="42" spans="2:12" x14ac:dyDescent="0.3">
      <c r="B42" s="5" t="s">
        <v>269</v>
      </c>
      <c r="F42" s="38"/>
      <c r="G42" s="38"/>
      <c r="H42" s="38"/>
      <c r="I42" s="38"/>
      <c r="J42" s="38"/>
      <c r="K42" s="38"/>
      <c r="L42" s="13">
        <f t="shared" si="15"/>
        <v>0</v>
      </c>
    </row>
    <row r="43" spans="2:12" x14ac:dyDescent="0.3">
      <c r="B43" s="5" t="s">
        <v>270</v>
      </c>
      <c r="F43" s="38"/>
      <c r="G43" s="38"/>
      <c r="H43" s="38"/>
      <c r="I43" s="38"/>
      <c r="J43" s="38"/>
      <c r="K43" s="38"/>
      <c r="L43" s="13">
        <f t="shared" si="15"/>
        <v>0</v>
      </c>
    </row>
    <row r="44" spans="2:12" x14ac:dyDescent="0.3">
      <c r="B44" s="5" t="s">
        <v>271</v>
      </c>
      <c r="F44" s="38"/>
      <c r="G44" s="38"/>
      <c r="H44" s="38"/>
      <c r="I44" s="38"/>
      <c r="J44" s="38"/>
      <c r="K44" s="38"/>
      <c r="L44" s="13">
        <f t="shared" si="15"/>
        <v>0</v>
      </c>
    </row>
    <row r="45" spans="2:12" x14ac:dyDescent="0.3">
      <c r="B45" s="5" t="s">
        <v>272</v>
      </c>
      <c r="F45" s="38"/>
      <c r="G45" s="38"/>
      <c r="H45" s="38"/>
      <c r="I45" s="38"/>
      <c r="J45" s="38"/>
      <c r="K45" s="38"/>
      <c r="L45" s="13">
        <f t="shared" si="15"/>
        <v>0</v>
      </c>
    </row>
    <row r="46" spans="2:12" x14ac:dyDescent="0.3">
      <c r="B46" s="6" t="s">
        <v>273</v>
      </c>
      <c r="F46" s="15">
        <f t="shared" ref="F46:K46" si="16">SUM(F38:F45)</f>
        <v>0</v>
      </c>
      <c r="G46" s="15">
        <f t="shared" si="16"/>
        <v>0</v>
      </c>
      <c r="H46" s="15">
        <f t="shared" si="16"/>
        <v>0</v>
      </c>
      <c r="I46" s="15">
        <f t="shared" si="16"/>
        <v>0</v>
      </c>
      <c r="J46" s="15">
        <f t="shared" si="16"/>
        <v>0</v>
      </c>
      <c r="K46" s="15">
        <f t="shared" si="16"/>
        <v>0</v>
      </c>
      <c r="L46" s="15">
        <f t="shared" si="15"/>
        <v>0</v>
      </c>
    </row>
    <row r="47" spans="2:12" x14ac:dyDescent="0.3">
      <c r="B47" s="69" t="s">
        <v>274</v>
      </c>
      <c r="C47" s="61"/>
      <c r="D47" s="61"/>
      <c r="E47" s="61"/>
      <c r="F47" s="61"/>
      <c r="G47" s="61"/>
      <c r="H47" s="61"/>
      <c r="I47" s="61"/>
      <c r="J47" s="61"/>
      <c r="K47" s="61"/>
      <c r="L47" s="61"/>
    </row>
    <row r="48" spans="2:12" x14ac:dyDescent="0.3">
      <c r="B48" s="5" t="s">
        <v>117</v>
      </c>
      <c r="F48" s="38"/>
      <c r="G48" s="38"/>
      <c r="H48" s="38"/>
      <c r="I48" s="38"/>
      <c r="J48" s="38"/>
      <c r="K48" s="38"/>
      <c r="L48" s="13">
        <f t="shared" ref="L48:L54" si="17">SUM(F48:K48)</f>
        <v>0</v>
      </c>
    </row>
    <row r="49" spans="2:29" x14ac:dyDescent="0.3">
      <c r="B49" s="5" t="s">
        <v>275</v>
      </c>
      <c r="F49" s="38"/>
      <c r="G49" s="38"/>
      <c r="H49" s="38"/>
      <c r="I49" s="38"/>
      <c r="J49" s="38"/>
      <c r="K49" s="38"/>
      <c r="L49" s="13">
        <f t="shared" si="17"/>
        <v>0</v>
      </c>
    </row>
    <row r="50" spans="2:29" x14ac:dyDescent="0.3">
      <c r="B50" s="5" t="s">
        <v>276</v>
      </c>
      <c r="F50" s="38"/>
      <c r="G50" s="38"/>
      <c r="H50" s="38"/>
      <c r="I50" s="38"/>
      <c r="J50" s="38"/>
      <c r="K50" s="38"/>
      <c r="L50" s="13">
        <f t="shared" si="17"/>
        <v>0</v>
      </c>
    </row>
    <row r="51" spans="2:29" x14ac:dyDescent="0.3">
      <c r="B51" s="5" t="s">
        <v>277</v>
      </c>
      <c r="F51" s="38"/>
      <c r="G51" s="38"/>
      <c r="H51" s="38"/>
      <c r="I51" s="38"/>
      <c r="J51" s="38"/>
      <c r="K51" s="38"/>
      <c r="L51" s="13">
        <f t="shared" si="17"/>
        <v>0</v>
      </c>
    </row>
    <row r="52" spans="2:29" x14ac:dyDescent="0.3">
      <c r="B52" s="5" t="s">
        <v>278</v>
      </c>
      <c r="F52" s="38"/>
      <c r="G52" s="38"/>
      <c r="H52" s="38"/>
      <c r="I52" s="38"/>
      <c r="J52" s="38"/>
      <c r="K52" s="38"/>
      <c r="L52" s="13">
        <f t="shared" si="17"/>
        <v>0</v>
      </c>
    </row>
    <row r="53" spans="2:29" x14ac:dyDescent="0.3">
      <c r="B53" s="5" t="s">
        <v>279</v>
      </c>
      <c r="F53" s="38"/>
      <c r="G53" s="38"/>
      <c r="H53" s="38"/>
      <c r="I53" s="38"/>
      <c r="J53" s="38"/>
      <c r="K53" s="38"/>
      <c r="L53" s="13">
        <f t="shared" si="17"/>
        <v>0</v>
      </c>
    </row>
    <row r="54" spans="2:29" x14ac:dyDescent="0.3">
      <c r="B54" s="6" t="s">
        <v>280</v>
      </c>
      <c r="F54" s="15">
        <f t="shared" ref="F54:K54" si="18">SUM(F48:F53)</f>
        <v>0</v>
      </c>
      <c r="G54" s="15">
        <f t="shared" si="18"/>
        <v>0</v>
      </c>
      <c r="H54" s="15">
        <f t="shared" si="18"/>
        <v>0</v>
      </c>
      <c r="I54" s="15">
        <f t="shared" si="18"/>
        <v>0</v>
      </c>
      <c r="J54" s="15">
        <f t="shared" si="18"/>
        <v>0</v>
      </c>
      <c r="K54" s="15">
        <f t="shared" si="18"/>
        <v>0</v>
      </c>
      <c r="L54" s="15">
        <f t="shared" si="17"/>
        <v>0</v>
      </c>
    </row>
    <row r="55" spans="2:29" x14ac:dyDescent="0.3">
      <c r="B55" s="69" t="s">
        <v>281</v>
      </c>
      <c r="C55" s="61"/>
      <c r="D55" s="61"/>
      <c r="E55" s="61"/>
      <c r="F55" s="61"/>
      <c r="G55" s="61"/>
      <c r="H55" s="61"/>
      <c r="I55" s="61"/>
      <c r="J55" s="61"/>
      <c r="K55" s="61"/>
      <c r="L55" s="61"/>
      <c r="M55" s="9"/>
      <c r="N55" s="64" t="s">
        <v>282</v>
      </c>
      <c r="O55" s="61"/>
      <c r="P55" s="61"/>
      <c r="Q55" s="61"/>
      <c r="R55" s="61"/>
      <c r="S55" s="61"/>
      <c r="T55" s="9"/>
      <c r="U55" s="64" t="s">
        <v>282</v>
      </c>
      <c r="V55" s="61"/>
      <c r="W55" s="61"/>
      <c r="X55" s="61"/>
      <c r="Y55" s="61"/>
      <c r="Z55" s="61"/>
      <c r="AA55" s="9"/>
      <c r="AB55" s="9"/>
      <c r="AC55" s="9"/>
    </row>
    <row r="56" spans="2:29" x14ac:dyDescent="0.3">
      <c r="B56" s="5" t="s">
        <v>283</v>
      </c>
      <c r="C56" s="67" t="s">
        <v>284</v>
      </c>
      <c r="D56" s="68"/>
      <c r="E56" s="68"/>
      <c r="G56" s="74" t="str">
        <f>IF($C$56="Transfer","→ NOT part of the INDI base","→ part of the INDI base")</f>
        <v>→ part of the INDI base</v>
      </c>
      <c r="H56" s="61"/>
      <c r="I56" s="61"/>
      <c r="J56" s="61"/>
      <c r="K56" s="61"/>
      <c r="L56" s="61"/>
      <c r="M56" s="50"/>
      <c r="T56" s="50"/>
      <c r="AA56" s="50"/>
    </row>
    <row r="57" spans="2:29" x14ac:dyDescent="0.3">
      <c r="B57" s="1"/>
      <c r="C57" s="38"/>
      <c r="D57" s="39"/>
      <c r="E57" s="34">
        <v>12</v>
      </c>
      <c r="F57" s="13">
        <f>IF(1&lt;=$H$8,$C57*IF(U57="",IF($E57="",12,$E57),U57)*IF(N57="",$D57,N57)*(1+SAL_IDX)^0,0)</f>
        <v>0</v>
      </c>
      <c r="G57" s="13">
        <f>IF(2&lt;=$H$8,$C57*IF(V57="",IF($E57="",12,$E57),V57)*IF(O57="",$D57,O57)*(1+SAL_IDX)^1,0)</f>
        <v>0</v>
      </c>
      <c r="H57" s="13">
        <f>IF(3&lt;=$H$8,$C57*IF(W57="",IF($E57="",12,$E57),W57)*IF(P57="",$D57,P57)*(1+SAL_IDX)^2,0)</f>
        <v>0</v>
      </c>
      <c r="I57" s="13">
        <f>IF(4&lt;=$H$8,$C57*IF(X57="",IF($E57="",12,$E57),X57)*IF(Q57="",$D57,Q57)*(1+SAL_IDX)^3,0)</f>
        <v>0</v>
      </c>
      <c r="J57" s="13">
        <f>IF(5&lt;=$H$8,$C57*IF(Y57="",IF($E57="",12,$E57),Y57)*IF(R57="",$D57,R57)*(1+SAL_IDX)^4,0)</f>
        <v>0</v>
      </c>
      <c r="K57" s="13">
        <f>IF(6&lt;=$H$8,$C57*IF(Z57="",IF($E57="",12,$E57),Z57)*IF(S57="",$D57,S57)*(1+SAL_IDX)^5,0)</f>
        <v>0</v>
      </c>
      <c r="L57" s="13">
        <f t="shared" ref="L57:L62" si="19">SUM(F57:K57)</f>
        <v>0</v>
      </c>
      <c r="M57" s="50"/>
      <c r="N57" s="39"/>
      <c r="O57" s="39"/>
      <c r="P57" s="39"/>
      <c r="Q57" s="39"/>
      <c r="R57" s="39"/>
      <c r="S57" s="39"/>
      <c r="T57" s="50"/>
      <c r="U57" s="53"/>
      <c r="V57" s="53"/>
      <c r="W57" s="53"/>
      <c r="X57" s="53"/>
      <c r="Y57" s="53"/>
      <c r="Z57" s="53"/>
      <c r="AA57" s="50"/>
      <c r="AB57" s="54">
        <f>SUMPRODUCT(($N$17:$S$17&lt;&gt;"")*((N57:S57="")*$D57+(N57:S57&lt;&gt;"")*N57:S57)*((U57:Z57="")*IF($E57="",12,$E57)+(U57:Z57&lt;&gt;"")*U57:Z57))</f>
        <v>0</v>
      </c>
      <c r="AC57" s="14" t="str">
        <f>IF(OR($H$8=0,AB57=0),"",AB57/(12*$H$8))</f>
        <v/>
      </c>
    </row>
    <row r="58" spans="2:29" x14ac:dyDescent="0.3">
      <c r="B58" s="1"/>
      <c r="C58" s="38"/>
      <c r="D58" s="39"/>
      <c r="E58" s="34">
        <v>12</v>
      </c>
      <c r="F58" s="13">
        <f>IF(1&lt;=$H$8,$C58*IF(U58="",IF($E58="",12,$E58),U58)*IF(N58="",$D58,N58)*(1+SAL_IDX)^0,0)</f>
        <v>0</v>
      </c>
      <c r="G58" s="13">
        <f>IF(2&lt;=$H$8,$C58*IF(V58="",IF($E58="",12,$E58),V58)*IF(O58="",$D58,O58)*(1+SAL_IDX)^1,0)</f>
        <v>0</v>
      </c>
      <c r="H58" s="13">
        <f>IF(3&lt;=$H$8,$C58*IF(W58="",IF($E58="",12,$E58),W58)*IF(P58="",$D58,P58)*(1+SAL_IDX)^2,0)</f>
        <v>0</v>
      </c>
      <c r="I58" s="13">
        <f>IF(4&lt;=$H$8,$C58*IF(X58="",IF($E58="",12,$E58),X58)*IF(Q58="",$D58,Q58)*(1+SAL_IDX)^3,0)</f>
        <v>0</v>
      </c>
      <c r="J58" s="13">
        <f>IF(5&lt;=$H$8,$C58*IF(Y58="",IF($E58="",12,$E58),Y58)*IF(R58="",$D58,R58)*(1+SAL_IDX)^4,0)</f>
        <v>0</v>
      </c>
      <c r="K58" s="13">
        <f>IF(6&lt;=$H$8,$C58*IF(Z58="",IF($E58="",12,$E58),Z58)*IF(S58="",$D58,S58)*(1+SAL_IDX)^5,0)</f>
        <v>0</v>
      </c>
      <c r="L58" s="13">
        <f t="shared" si="19"/>
        <v>0</v>
      </c>
      <c r="M58" s="50"/>
      <c r="N58" s="39"/>
      <c r="O58" s="39"/>
      <c r="P58" s="39"/>
      <c r="Q58" s="39"/>
      <c r="R58" s="39"/>
      <c r="S58" s="39"/>
      <c r="T58" s="50"/>
      <c r="U58" s="53"/>
      <c r="V58" s="53"/>
      <c r="W58" s="53"/>
      <c r="X58" s="53"/>
      <c r="Y58" s="53"/>
      <c r="Z58" s="53"/>
      <c r="AA58" s="50"/>
      <c r="AB58" s="54">
        <f>SUMPRODUCT(($N$17:$S$17&lt;&gt;"")*((N58:S58="")*$D58+(N58:S58&lt;&gt;"")*N58:S58)*((U58:Z58="")*IF($E58="",12,$E58)+(U58:Z58&lt;&gt;"")*U58:Z58))</f>
        <v>0</v>
      </c>
      <c r="AC58" s="14" t="str">
        <f>IF(OR($H$8=0,AB58=0),"",AB58/(12*$H$8))</f>
        <v/>
      </c>
    </row>
    <row r="59" spans="2:29" x14ac:dyDescent="0.3">
      <c r="B59" s="1"/>
      <c r="C59" s="38"/>
      <c r="D59" s="39"/>
      <c r="E59" s="34">
        <v>12</v>
      </c>
      <c r="F59" s="13">
        <f>IF(1&lt;=$H$8,$C59*IF(U59="",IF($E59="",12,$E59),U59)*IF(N59="",$D59,N59)*(1+SAL_IDX)^0,0)</f>
        <v>0</v>
      </c>
      <c r="G59" s="13">
        <f>IF(2&lt;=$H$8,$C59*IF(V59="",IF($E59="",12,$E59),V59)*IF(O59="",$D59,O59)*(1+SAL_IDX)^1,0)</f>
        <v>0</v>
      </c>
      <c r="H59" s="13">
        <f>IF(3&lt;=$H$8,$C59*IF(W59="",IF($E59="",12,$E59),W59)*IF(P59="",$D59,P59)*(1+SAL_IDX)^2,0)</f>
        <v>0</v>
      </c>
      <c r="I59" s="13">
        <f>IF(4&lt;=$H$8,$C59*IF(X59="",IF($E59="",12,$E59),X59)*IF(Q59="",$D59,Q59)*(1+SAL_IDX)^3,0)</f>
        <v>0</v>
      </c>
      <c r="J59" s="13">
        <f>IF(5&lt;=$H$8,$C59*IF(Y59="",IF($E59="",12,$E59),Y59)*IF(R59="",$D59,R59)*(1+SAL_IDX)^4,0)</f>
        <v>0</v>
      </c>
      <c r="K59" s="13">
        <f>IF(6&lt;=$H$8,$C59*IF(Z59="",IF($E59="",12,$E59),Z59)*IF(S59="",$D59,S59)*(1+SAL_IDX)^5,0)</f>
        <v>0</v>
      </c>
      <c r="L59" s="13">
        <f t="shared" si="19"/>
        <v>0</v>
      </c>
      <c r="M59" s="50"/>
      <c r="N59" s="39"/>
      <c r="O59" s="39"/>
      <c r="P59" s="39"/>
      <c r="Q59" s="39"/>
      <c r="R59" s="39"/>
      <c r="S59" s="39"/>
      <c r="T59" s="50"/>
      <c r="U59" s="53"/>
      <c r="V59" s="53"/>
      <c r="W59" s="53"/>
      <c r="X59" s="53"/>
      <c r="Y59" s="53"/>
      <c r="Z59" s="53"/>
      <c r="AA59" s="50"/>
      <c r="AB59" s="54">
        <f>SUMPRODUCT(($N$17:$S$17&lt;&gt;"")*((N59:S59="")*$D59+(N59:S59&lt;&gt;"")*N59:S59)*((U59:Z59="")*IF($E59="",12,$E59)+(U59:Z59&lt;&gt;"")*U59:Z59))</f>
        <v>0</v>
      </c>
      <c r="AC59" s="14" t="str">
        <f>IF(OR($H$8=0,AB59=0),"",AB59/(12*$H$8))</f>
        <v/>
      </c>
    </row>
    <row r="60" spans="2:29" x14ac:dyDescent="0.3">
      <c r="B60" s="1"/>
      <c r="C60" s="38"/>
      <c r="D60" s="39"/>
      <c r="E60" s="34">
        <v>12</v>
      </c>
      <c r="F60" s="13">
        <f>IF(1&lt;=$H$8,$C60*IF(U60="",IF($E60="",12,$E60),U60)*IF(N60="",$D60,N60)*(1+SAL_IDX)^0,0)</f>
        <v>0</v>
      </c>
      <c r="G60" s="13">
        <f>IF(2&lt;=$H$8,$C60*IF(V60="",IF($E60="",12,$E60),V60)*IF(O60="",$D60,O60)*(1+SAL_IDX)^1,0)</f>
        <v>0</v>
      </c>
      <c r="H60" s="13">
        <f>IF(3&lt;=$H$8,$C60*IF(W60="",IF($E60="",12,$E60),W60)*IF(P60="",$D60,P60)*(1+SAL_IDX)^2,0)</f>
        <v>0</v>
      </c>
      <c r="I60" s="13">
        <f>IF(4&lt;=$H$8,$C60*IF(X60="",IF($E60="",12,$E60),X60)*IF(Q60="",$D60,Q60)*(1+SAL_IDX)^3,0)</f>
        <v>0</v>
      </c>
      <c r="J60" s="13">
        <f>IF(5&lt;=$H$8,$C60*IF(Y60="",IF($E60="",12,$E60),Y60)*IF(R60="",$D60,R60)*(1+SAL_IDX)^4,0)</f>
        <v>0</v>
      </c>
      <c r="K60" s="13">
        <f>IF(6&lt;=$H$8,$C60*IF(Z60="",IF($E60="",12,$E60),Z60)*IF(S60="",$D60,S60)*(1+SAL_IDX)^5,0)</f>
        <v>0</v>
      </c>
      <c r="L60" s="13">
        <f t="shared" si="19"/>
        <v>0</v>
      </c>
      <c r="M60" s="50"/>
      <c r="N60" s="39"/>
      <c r="O60" s="39"/>
      <c r="P60" s="39"/>
      <c r="Q60" s="39"/>
      <c r="R60" s="39"/>
      <c r="S60" s="39"/>
      <c r="T60" s="50"/>
      <c r="U60" s="53"/>
      <c r="V60" s="53"/>
      <c r="W60" s="53"/>
      <c r="X60" s="53"/>
      <c r="Y60" s="53"/>
      <c r="Z60" s="53"/>
      <c r="AA60" s="50"/>
      <c r="AB60" s="54">
        <f>SUMPRODUCT(($N$17:$S$17&lt;&gt;"")*((N60:S60="")*$D60+(N60:S60&lt;&gt;"")*N60:S60)*((U60:Z60="")*IF($E60="",12,$E60)+(U60:Z60&lt;&gt;"")*U60:Z60))</f>
        <v>0</v>
      </c>
      <c r="AC60" s="14" t="str">
        <f>IF(OR($H$8=0,AB60=0),"",AB60/(12*$H$8))</f>
        <v/>
      </c>
    </row>
    <row r="61" spans="2:29" x14ac:dyDescent="0.3">
      <c r="B61" s="6" t="s">
        <v>285</v>
      </c>
      <c r="F61" s="15">
        <f t="shared" ref="F61:K61" si="20">SUM(F57:F60)</f>
        <v>0</v>
      </c>
      <c r="G61" s="15">
        <f t="shared" si="20"/>
        <v>0</v>
      </c>
      <c r="H61" s="15">
        <f t="shared" si="20"/>
        <v>0</v>
      </c>
      <c r="I61" s="15">
        <f t="shared" si="20"/>
        <v>0</v>
      </c>
      <c r="J61" s="15">
        <f t="shared" si="20"/>
        <v>0</v>
      </c>
      <c r="K61" s="15">
        <f t="shared" si="20"/>
        <v>0</v>
      </c>
      <c r="L61" s="15">
        <f t="shared" si="19"/>
        <v>0</v>
      </c>
    </row>
    <row r="62" spans="2:29" x14ac:dyDescent="0.3">
      <c r="B62" s="6" t="s">
        <v>286</v>
      </c>
      <c r="D62" s="10">
        <f>LKP_EXT</f>
        <v>0.47499999999999998</v>
      </c>
      <c r="F62" s="15">
        <f t="shared" ref="F62:K62" si="21">F61*(1+LKP_EXT)</f>
        <v>0</v>
      </c>
      <c r="G62" s="15">
        <f t="shared" si="21"/>
        <v>0</v>
      </c>
      <c r="H62" s="15">
        <f t="shared" si="21"/>
        <v>0</v>
      </c>
      <c r="I62" s="15">
        <f t="shared" si="21"/>
        <v>0</v>
      </c>
      <c r="J62" s="15">
        <f t="shared" si="21"/>
        <v>0</v>
      </c>
      <c r="K62" s="15">
        <f t="shared" si="21"/>
        <v>0</v>
      </c>
      <c r="L62" s="15">
        <f t="shared" si="19"/>
        <v>0</v>
      </c>
    </row>
    <row r="64" spans="2:29" ht="14.25" customHeight="1" x14ac:dyDescent="0.3">
      <c r="B64" s="64" t="s">
        <v>287</v>
      </c>
      <c r="C64" s="61"/>
      <c r="D64" s="61"/>
      <c r="E64" s="61"/>
      <c r="F64" s="61"/>
      <c r="G64" s="61"/>
      <c r="H64" s="61"/>
      <c r="I64" s="61"/>
      <c r="J64" s="61"/>
      <c r="K64" s="61"/>
      <c r="L64" s="61"/>
    </row>
    <row r="65" spans="2:12" x14ac:dyDescent="0.3">
      <c r="B65" s="5" t="s">
        <v>288</v>
      </c>
      <c r="F65" s="13">
        <f t="shared" ref="F65:K65" si="22">F34+F46+IF($C$56="Transfer",0,F62)</f>
        <v>0</v>
      </c>
      <c r="G65" s="13">
        <f t="shared" si="22"/>
        <v>0</v>
      </c>
      <c r="H65" s="13">
        <f t="shared" si="22"/>
        <v>0</v>
      </c>
      <c r="I65" s="13">
        <f t="shared" si="22"/>
        <v>0</v>
      </c>
      <c r="J65" s="13">
        <f t="shared" si="22"/>
        <v>0</v>
      </c>
      <c r="K65" s="13">
        <f t="shared" si="22"/>
        <v>0</v>
      </c>
      <c r="L65" s="13">
        <f>SUM(F65:K65)</f>
        <v>0</v>
      </c>
    </row>
    <row r="66" spans="2:12" x14ac:dyDescent="0.3">
      <c r="B66" s="5" t="s">
        <v>289</v>
      </c>
      <c r="D66" s="10">
        <f>IFERROR(VLOOKUP($C$7,INST_TAB,5,FALSE()),INDI_KI)</f>
        <v>0.28989999999999999</v>
      </c>
      <c r="F66" s="13">
        <f t="shared" ref="F66:K66" si="23">F65*$D$66</f>
        <v>0</v>
      </c>
      <c r="G66" s="13">
        <f t="shared" si="23"/>
        <v>0</v>
      </c>
      <c r="H66" s="13">
        <f t="shared" si="23"/>
        <v>0</v>
      </c>
      <c r="I66" s="13">
        <f t="shared" si="23"/>
        <v>0</v>
      </c>
      <c r="J66" s="13">
        <f t="shared" si="23"/>
        <v>0</v>
      </c>
      <c r="K66" s="13">
        <f t="shared" si="23"/>
        <v>0</v>
      </c>
      <c r="L66" s="13">
        <f>SUM(F66:K66)</f>
        <v>0</v>
      </c>
    </row>
    <row r="68" spans="2:12" ht="21.75" customHeight="1" x14ac:dyDescent="0.3">
      <c r="B68" s="40" t="s">
        <v>290</v>
      </c>
      <c r="C68" s="41"/>
      <c r="D68" s="41"/>
      <c r="E68" s="41"/>
      <c r="F68" s="42">
        <f t="shared" ref="F68:K68" si="24">F34+F46+F54+F62+F66</f>
        <v>0</v>
      </c>
      <c r="G68" s="42">
        <f t="shared" si="24"/>
        <v>0</v>
      </c>
      <c r="H68" s="42">
        <f t="shared" si="24"/>
        <v>0</v>
      </c>
      <c r="I68" s="42">
        <f t="shared" si="24"/>
        <v>0</v>
      </c>
      <c r="J68" s="42">
        <f t="shared" si="24"/>
        <v>0</v>
      </c>
      <c r="K68" s="42">
        <f t="shared" si="24"/>
        <v>0</v>
      </c>
      <c r="L68" s="42">
        <f>SUM(F68:K68)</f>
        <v>0</v>
      </c>
    </row>
    <row r="70" spans="2:12" ht="19.5" customHeight="1" x14ac:dyDescent="0.3">
      <c r="B70" s="64" t="s">
        <v>291</v>
      </c>
      <c r="C70" s="61"/>
      <c r="D70" s="61"/>
      <c r="E70" s="61"/>
      <c r="F70" s="61"/>
      <c r="G70" s="61"/>
      <c r="H70" s="61"/>
      <c r="I70" s="61"/>
      <c r="J70" s="61"/>
      <c r="K70" s="61"/>
      <c r="L70" s="61"/>
    </row>
    <row r="71" spans="2:12" x14ac:dyDescent="0.3">
      <c r="B71" s="5" t="s">
        <v>292</v>
      </c>
      <c r="D71" s="36">
        <f>IF($H$12=0,1,IFERROR(SUMPRODUCT((C19:C26-(C19:C26&gt;$H$12)*(C19:C26-$H$12))*AB19:AB26)/SUMPRODUCT(C19:C26*AB19:AB26),1))</f>
        <v>1</v>
      </c>
      <c r="F71" s="13">
        <f t="shared" ref="F71:K71" si="25">SUM(F19:F26)*$D$71+SUM(F28:F31)</f>
        <v>0</v>
      </c>
      <c r="G71" s="13">
        <f t="shared" si="25"/>
        <v>0</v>
      </c>
      <c r="H71" s="13">
        <f t="shared" si="25"/>
        <v>0</v>
      </c>
      <c r="I71" s="13">
        <f t="shared" si="25"/>
        <v>0</v>
      </c>
      <c r="J71" s="13">
        <f t="shared" si="25"/>
        <v>0</v>
      </c>
      <c r="K71" s="13">
        <f t="shared" si="25"/>
        <v>0</v>
      </c>
      <c r="L71" s="13">
        <f>SUM(F71:K71)</f>
        <v>0</v>
      </c>
    </row>
    <row r="72" spans="2:12" x14ac:dyDescent="0.3">
      <c r="B72" s="5" t="s">
        <v>293</v>
      </c>
      <c r="D72" s="10">
        <f>$C$13</f>
        <v>0.52</v>
      </c>
      <c r="F72" s="13">
        <f t="shared" ref="F72:K72" si="26">F71*$C$13</f>
        <v>0</v>
      </c>
      <c r="G72" s="13">
        <f t="shared" si="26"/>
        <v>0</v>
      </c>
      <c r="H72" s="13">
        <f t="shared" si="26"/>
        <v>0</v>
      </c>
      <c r="I72" s="13">
        <f t="shared" si="26"/>
        <v>0</v>
      </c>
      <c r="J72" s="13">
        <f t="shared" si="26"/>
        <v>0</v>
      </c>
      <c r="K72" s="13">
        <f t="shared" si="26"/>
        <v>0</v>
      </c>
      <c r="L72" s="13">
        <f>SUM(F72:K72)</f>
        <v>0</v>
      </c>
    </row>
    <row r="73" spans="2:12" x14ac:dyDescent="0.3">
      <c r="B73" s="5" t="s">
        <v>294</v>
      </c>
      <c r="F73" s="13">
        <f t="shared" ref="F73:K73" si="27">F46+F54+F62-IF($H$13="No",F48,0)</f>
        <v>0</v>
      </c>
      <c r="G73" s="13">
        <f t="shared" si="27"/>
        <v>0</v>
      </c>
      <c r="H73" s="13">
        <f t="shared" si="27"/>
        <v>0</v>
      </c>
      <c r="I73" s="13">
        <f t="shared" si="27"/>
        <v>0</v>
      </c>
      <c r="J73" s="13">
        <f t="shared" si="27"/>
        <v>0</v>
      </c>
      <c r="K73" s="13">
        <f t="shared" si="27"/>
        <v>0</v>
      </c>
      <c r="L73" s="13">
        <f>SUM(F73:K73)</f>
        <v>0</v>
      </c>
    </row>
    <row r="74" spans="2:12" x14ac:dyDescent="0.3">
      <c r="B74" s="5" t="s">
        <v>295</v>
      </c>
      <c r="D74" s="10">
        <f>$C$12</f>
        <v>0</v>
      </c>
      <c r="F74" s="13">
        <f t="shared" ref="F74:K74" si="28">IF($C$12=0,0,IF($H$11="Share of grant",IFERROR((F71+F72+F73)*$C$12/(1-$C$12),0),IF($H$11="Total direct costs",(F71+F72+F73-F52)*$C$12,(F71+F72+F46+IF($C$56="Transfer",0,F62))*$C$12)))</f>
        <v>0</v>
      </c>
      <c r="G74" s="13">
        <f t="shared" si="28"/>
        <v>0</v>
      </c>
      <c r="H74" s="13">
        <f t="shared" si="28"/>
        <v>0</v>
      </c>
      <c r="I74" s="13">
        <f t="shared" si="28"/>
        <v>0</v>
      </c>
      <c r="J74" s="13">
        <f t="shared" si="28"/>
        <v>0</v>
      </c>
      <c r="K74" s="13">
        <f t="shared" si="28"/>
        <v>0</v>
      </c>
      <c r="L74" s="13">
        <f>SUM(F74:K74)</f>
        <v>0</v>
      </c>
    </row>
    <row r="75" spans="2:12" x14ac:dyDescent="0.3">
      <c r="B75" s="32" t="s">
        <v>296</v>
      </c>
      <c r="F75" s="33">
        <f t="shared" ref="F75:K75" si="29">F71+F72+F73+F74</f>
        <v>0</v>
      </c>
      <c r="G75" s="33">
        <f t="shared" si="29"/>
        <v>0</v>
      </c>
      <c r="H75" s="33">
        <f t="shared" si="29"/>
        <v>0</v>
      </c>
      <c r="I75" s="33">
        <f t="shared" si="29"/>
        <v>0</v>
      </c>
      <c r="J75" s="33">
        <f t="shared" si="29"/>
        <v>0</v>
      </c>
      <c r="K75" s="33">
        <f t="shared" si="29"/>
        <v>0</v>
      </c>
      <c r="L75" s="33">
        <f>SUM(F75:K75)</f>
        <v>0</v>
      </c>
    </row>
    <row r="77" spans="2:12" ht="19.5" customHeight="1" x14ac:dyDescent="0.3">
      <c r="B77" s="64" t="s">
        <v>297</v>
      </c>
      <c r="C77" s="61"/>
      <c r="D77" s="61"/>
      <c r="E77" s="61"/>
      <c r="F77" s="61"/>
      <c r="G77" s="61"/>
      <c r="H77" s="61"/>
      <c r="I77" s="61"/>
      <c r="J77" s="61"/>
      <c r="K77" s="61"/>
      <c r="L77" s="61"/>
    </row>
    <row r="78" spans="2:12" x14ac:dyDescent="0.3">
      <c r="B78" s="5" t="s">
        <v>298</v>
      </c>
      <c r="F78" s="13">
        <f t="shared" ref="F78:K78" si="30">F34-F71-F72</f>
        <v>0</v>
      </c>
      <c r="G78" s="13">
        <f t="shared" si="30"/>
        <v>0</v>
      </c>
      <c r="H78" s="13">
        <f t="shared" si="30"/>
        <v>0</v>
      </c>
      <c r="I78" s="13">
        <f t="shared" si="30"/>
        <v>0</v>
      </c>
      <c r="J78" s="13">
        <f t="shared" si="30"/>
        <v>0</v>
      </c>
      <c r="K78" s="13">
        <f t="shared" si="30"/>
        <v>0</v>
      </c>
      <c r="L78" s="13">
        <f>SUM(F78:K78)</f>
        <v>0</v>
      </c>
    </row>
    <row r="79" spans="2:12" x14ac:dyDescent="0.3">
      <c r="B79" s="5" t="s">
        <v>299</v>
      </c>
      <c r="F79" s="13">
        <f t="shared" ref="F79:K79" si="31">IF($H$13="No",F48,0)</f>
        <v>0</v>
      </c>
      <c r="G79" s="13">
        <f t="shared" si="31"/>
        <v>0</v>
      </c>
      <c r="H79" s="13">
        <f t="shared" si="31"/>
        <v>0</v>
      </c>
      <c r="I79" s="13">
        <f t="shared" si="31"/>
        <v>0</v>
      </c>
      <c r="J79" s="13">
        <f t="shared" si="31"/>
        <v>0</v>
      </c>
      <c r="K79" s="13">
        <f t="shared" si="31"/>
        <v>0</v>
      </c>
      <c r="L79" s="13">
        <f>SUM(F79:K79)</f>
        <v>0</v>
      </c>
    </row>
    <row r="80" spans="2:12" x14ac:dyDescent="0.3">
      <c r="B80" s="5" t="s">
        <v>300</v>
      </c>
      <c r="F80" s="13">
        <f t="shared" ref="F80:K80" si="32">F66-F74</f>
        <v>0</v>
      </c>
      <c r="G80" s="13">
        <f t="shared" si="32"/>
        <v>0</v>
      </c>
      <c r="H80" s="13">
        <f t="shared" si="32"/>
        <v>0</v>
      </c>
      <c r="I80" s="13">
        <f t="shared" si="32"/>
        <v>0</v>
      </c>
      <c r="J80" s="13">
        <f t="shared" si="32"/>
        <v>0</v>
      </c>
      <c r="K80" s="13">
        <f t="shared" si="32"/>
        <v>0</v>
      </c>
      <c r="L80" s="13">
        <f>SUM(F80:K80)</f>
        <v>0</v>
      </c>
    </row>
    <row r="81" spans="2:12" x14ac:dyDescent="0.3">
      <c r="B81" s="32" t="s">
        <v>214</v>
      </c>
      <c r="D81" s="43" t="str">
        <f>IF(ROUND($L$81-($L$68-$L$75),2)=0,"","DISCREPANCY!")</f>
        <v/>
      </c>
      <c r="F81" s="33">
        <f t="shared" ref="F81:K81" si="33">F78+F79+F80</f>
        <v>0</v>
      </c>
      <c r="G81" s="33">
        <f t="shared" si="33"/>
        <v>0</v>
      </c>
      <c r="H81" s="33">
        <f t="shared" si="33"/>
        <v>0</v>
      </c>
      <c r="I81" s="33">
        <f t="shared" si="33"/>
        <v>0</v>
      </c>
      <c r="J81" s="33">
        <f t="shared" si="33"/>
        <v>0</v>
      </c>
      <c r="K81" s="33">
        <f t="shared" si="33"/>
        <v>0</v>
      </c>
      <c r="L81" s="33">
        <f>SUM(F81:K81)</f>
        <v>0</v>
      </c>
    </row>
    <row r="82" spans="2:12" x14ac:dyDescent="0.3">
      <c r="B82" s="5" t="s">
        <v>301</v>
      </c>
      <c r="F82" s="66" t="str">
        <f>IF($C$14=0,"",IF($L$82&gt;=$C$14,"— meets the funder's co-financing requirement","— BELOW the funder's co-financing requirement"))</f>
        <v/>
      </c>
      <c r="G82" s="61"/>
      <c r="H82" s="61"/>
      <c r="I82" s="61"/>
      <c r="J82" s="61"/>
      <c r="K82" s="61"/>
      <c r="L82" s="16">
        <f>IF($L$68=0,0,$L$81/$L$68)</f>
        <v>0</v>
      </c>
    </row>
    <row r="84" spans="2:12" ht="19.5" customHeight="1" x14ac:dyDescent="0.3">
      <c r="B84" s="64" t="s">
        <v>302</v>
      </c>
      <c r="C84" s="61"/>
      <c r="D84" s="61"/>
      <c r="E84" s="61"/>
      <c r="F84" s="61"/>
      <c r="G84" s="61"/>
      <c r="H84" s="61"/>
      <c r="I84" s="61"/>
      <c r="J84" s="61"/>
      <c r="K84" s="61"/>
      <c r="L84" s="61"/>
    </row>
    <row r="85" spans="2:12" x14ac:dyDescent="0.3">
      <c r="B85" s="5" t="s">
        <v>303</v>
      </c>
      <c r="F85" s="38"/>
      <c r="G85" s="38"/>
      <c r="H85" s="38"/>
      <c r="I85" s="38"/>
      <c r="J85" s="38"/>
      <c r="K85" s="38"/>
      <c r="L85" s="13">
        <f>SUM(F85:K85)</f>
        <v>0</v>
      </c>
    </row>
    <row r="86" spans="2:12" x14ac:dyDescent="0.3">
      <c r="B86" s="5" t="s">
        <v>304</v>
      </c>
      <c r="F86" s="13" t="str">
        <f t="shared" ref="F86:L86" si="34">IF($L$85=0,"",F85-F75)</f>
        <v/>
      </c>
      <c r="G86" s="13" t="str">
        <f t="shared" si="34"/>
        <v/>
      </c>
      <c r="H86" s="13" t="str">
        <f t="shared" si="34"/>
        <v/>
      </c>
      <c r="I86" s="13" t="str">
        <f t="shared" si="34"/>
        <v/>
      </c>
      <c r="J86" s="13" t="str">
        <f t="shared" si="34"/>
        <v/>
      </c>
      <c r="K86" s="13" t="str">
        <f t="shared" si="34"/>
        <v/>
      </c>
      <c r="L86" s="15" t="str">
        <f t="shared" si="34"/>
        <v/>
      </c>
    </row>
    <row r="88" spans="2:12" x14ac:dyDescent="0.3">
      <c r="B88" s="63" t="s">
        <v>305</v>
      </c>
      <c r="C88" s="61"/>
      <c r="D88" s="61"/>
      <c r="E88" s="61"/>
      <c r="F88" s="61"/>
      <c r="G88" s="61"/>
      <c r="H88" s="61"/>
      <c r="I88" s="61"/>
      <c r="J88" s="61"/>
      <c r="K88" s="61"/>
      <c r="L88" s="61"/>
    </row>
    <row r="90" spans="2:12" ht="19.5" customHeight="1" x14ac:dyDescent="0.3">
      <c r="B90" s="64" t="s">
        <v>306</v>
      </c>
      <c r="C90" s="61"/>
      <c r="D90" s="61"/>
      <c r="E90" s="61"/>
      <c r="F90" s="61"/>
      <c r="G90" s="61"/>
      <c r="H90" s="61"/>
      <c r="I90" s="61"/>
      <c r="J90" s="61"/>
      <c r="K90" s="61"/>
      <c r="L90" s="61"/>
    </row>
    <row r="91" spans="2:12" x14ac:dyDescent="0.3">
      <c r="B91" s="51" t="s">
        <v>307</v>
      </c>
      <c r="C91" s="51"/>
      <c r="D91" s="51"/>
      <c r="E91" s="51"/>
      <c r="F91" s="52">
        <f t="shared" ref="F91:K91" si="35">F$17</f>
        <v>2027</v>
      </c>
      <c r="G91" s="52">
        <f t="shared" si="35"/>
        <v>2028</v>
      </c>
      <c r="H91" s="52">
        <f t="shared" si="35"/>
        <v>2029</v>
      </c>
      <c r="I91" s="52" t="str">
        <f t="shared" si="35"/>
        <v/>
      </c>
      <c r="J91" s="52" t="str">
        <f t="shared" si="35"/>
        <v/>
      </c>
      <c r="K91" s="52" t="str">
        <f t="shared" si="35"/>
        <v/>
      </c>
      <c r="L91" s="51" t="s">
        <v>250</v>
      </c>
    </row>
    <row r="92" spans="2:12" x14ac:dyDescent="0.3">
      <c r="B92" s="55" t="s">
        <v>308</v>
      </c>
      <c r="F92" s="54">
        <f t="shared" ref="F92:K92" si="36">IF(F$17="",0,SUMPRODUCT(((N19:N26="")*$D$19:$D$26+(N19:N26&lt;&gt;"")*N19:N26)*((U19:U26="")*($E$19:$E$26+12*($E$19:$E$26=""))+(U19:U26&lt;&gt;"")*U19:U26)))</f>
        <v>0</v>
      </c>
      <c r="G92" s="54">
        <f t="shared" si="36"/>
        <v>0</v>
      </c>
      <c r="H92" s="54">
        <f t="shared" si="36"/>
        <v>0</v>
      </c>
      <c r="I92" s="54">
        <f t="shared" si="36"/>
        <v>0</v>
      </c>
      <c r="J92" s="54">
        <f t="shared" si="36"/>
        <v>0</v>
      </c>
      <c r="K92" s="54">
        <f t="shared" si="36"/>
        <v>0</v>
      </c>
      <c r="L92" s="54">
        <f>SUM(F92:K92)</f>
        <v>0</v>
      </c>
    </row>
    <row r="93" spans="2:12" x14ac:dyDescent="0.3">
      <c r="B93" s="55" t="s">
        <v>309</v>
      </c>
      <c r="F93" s="54">
        <f t="shared" ref="F93:K93" si="37">IF(F$17="",0,SUMPRODUCT(((N28:N31="")*$D$28:$D$31+(N28:N31&lt;&gt;"")*N28:N31)*((U28:U31="")*($E$28:$E$31+12*($E$28:$E$31=""))+(U28:U31&lt;&gt;"")*U28:U31)))</f>
        <v>0</v>
      </c>
      <c r="G93" s="54">
        <f t="shared" si="37"/>
        <v>0</v>
      </c>
      <c r="H93" s="54">
        <f t="shared" si="37"/>
        <v>0</v>
      </c>
      <c r="I93" s="54">
        <f t="shared" si="37"/>
        <v>0</v>
      </c>
      <c r="J93" s="54">
        <f t="shared" si="37"/>
        <v>0</v>
      </c>
      <c r="K93" s="54">
        <f t="shared" si="37"/>
        <v>0</v>
      </c>
      <c r="L93" s="54">
        <f>SUM(F93:K93)</f>
        <v>0</v>
      </c>
    </row>
    <row r="94" spans="2:12" x14ac:dyDescent="0.3">
      <c r="B94" s="55" t="s">
        <v>310</v>
      </c>
      <c r="F94" s="54">
        <f t="shared" ref="F94:K94" si="38">IF(F$17="",0,SUMPRODUCT(((N57:N60="")*$D$57:$D$60+(N57:N60&lt;&gt;"")*N57:N60)*((U57:U60="")*($E$57:$E$60+12*($E$57:$E$60=""))+(U57:U60&lt;&gt;"")*U57:U60)))</f>
        <v>0</v>
      </c>
      <c r="G94" s="54">
        <f t="shared" si="38"/>
        <v>0</v>
      </c>
      <c r="H94" s="54">
        <f t="shared" si="38"/>
        <v>0</v>
      </c>
      <c r="I94" s="54">
        <f t="shared" si="38"/>
        <v>0</v>
      </c>
      <c r="J94" s="54">
        <f t="shared" si="38"/>
        <v>0</v>
      </c>
      <c r="K94" s="54">
        <f t="shared" si="38"/>
        <v>0</v>
      </c>
      <c r="L94" s="54">
        <f>SUM(F94:K94)</f>
        <v>0</v>
      </c>
    </row>
    <row r="95" spans="2:12" x14ac:dyDescent="0.3">
      <c r="B95" s="6" t="s">
        <v>311</v>
      </c>
      <c r="F95" s="56">
        <f t="shared" ref="F95:K95" si="39">SUM(F92:F94)</f>
        <v>0</v>
      </c>
      <c r="G95" s="56">
        <f t="shared" si="39"/>
        <v>0</v>
      </c>
      <c r="H95" s="56">
        <f t="shared" si="39"/>
        <v>0</v>
      </c>
      <c r="I95" s="56">
        <f t="shared" si="39"/>
        <v>0</v>
      </c>
      <c r="J95" s="56">
        <f t="shared" si="39"/>
        <v>0</v>
      </c>
      <c r="K95" s="56">
        <f t="shared" si="39"/>
        <v>0</v>
      </c>
      <c r="L95" s="56">
        <f>SUM(F95:K95)</f>
        <v>0</v>
      </c>
    </row>
    <row r="96" spans="2:12" x14ac:dyDescent="0.3">
      <c r="B96" s="57" t="s">
        <v>312</v>
      </c>
      <c r="F96" s="58">
        <f t="shared" ref="F96:L96" si="40">F95/12</f>
        <v>0</v>
      </c>
      <c r="G96" s="58">
        <f t="shared" si="40"/>
        <v>0</v>
      </c>
      <c r="H96" s="58">
        <f t="shared" si="40"/>
        <v>0</v>
      </c>
      <c r="I96" s="58">
        <f t="shared" si="40"/>
        <v>0</v>
      </c>
      <c r="J96" s="58">
        <f t="shared" si="40"/>
        <v>0</v>
      </c>
      <c r="K96" s="58">
        <f t="shared" si="40"/>
        <v>0</v>
      </c>
      <c r="L96" s="58">
        <f t="shared" si="40"/>
        <v>0</v>
      </c>
    </row>
    <row r="97" spans="2:12" x14ac:dyDescent="0.3">
      <c r="B97" s="57" t="s">
        <v>313</v>
      </c>
      <c r="L97" s="59">
        <f>IF($H$8=0,"",$L$95/12/$H$8)</f>
        <v>0</v>
      </c>
    </row>
    <row r="99" spans="2:12" x14ac:dyDescent="0.3">
      <c r="B99" s="63" t="s">
        <v>314</v>
      </c>
      <c r="C99" s="61"/>
      <c r="D99" s="61"/>
      <c r="E99" s="61"/>
      <c r="F99" s="61"/>
      <c r="G99" s="61"/>
      <c r="H99" s="61"/>
      <c r="I99" s="61"/>
      <c r="J99" s="61"/>
      <c r="K99" s="61"/>
      <c r="L99" s="61"/>
    </row>
  </sheetData>
  <sheetProtection sheet="1" formatCells="0" formatColumns="0" formatRows="0" sort="0" autoFilter="0"/>
  <mergeCells count="36">
    <mergeCell ref="U55:Z55"/>
    <mergeCell ref="N16:S16"/>
    <mergeCell ref="B64:L64"/>
    <mergeCell ref="B55:L55"/>
    <mergeCell ref="B88:L88"/>
    <mergeCell ref="N27:S27"/>
    <mergeCell ref="B1:L1"/>
    <mergeCell ref="C5:L5"/>
    <mergeCell ref="B10:L10"/>
    <mergeCell ref="B4:L4"/>
    <mergeCell ref="C11:E11"/>
    <mergeCell ref="C8:E8"/>
    <mergeCell ref="H11:L11"/>
    <mergeCell ref="N15:AC15"/>
    <mergeCell ref="AB16:AC16"/>
    <mergeCell ref="U27:Z27"/>
    <mergeCell ref="B36:L36"/>
    <mergeCell ref="B2:L2"/>
    <mergeCell ref="C15:L15"/>
    <mergeCell ref="C6:L6"/>
    <mergeCell ref="C7:E7"/>
    <mergeCell ref="U16:Z16"/>
    <mergeCell ref="N18:S18"/>
    <mergeCell ref="B18:L18"/>
    <mergeCell ref="U18:Z18"/>
    <mergeCell ref="B99:L99"/>
    <mergeCell ref="B84:L84"/>
    <mergeCell ref="N55:S55"/>
    <mergeCell ref="B37:L37"/>
    <mergeCell ref="G56:L56"/>
    <mergeCell ref="B90:L90"/>
    <mergeCell ref="B47:L47"/>
    <mergeCell ref="C56:E56"/>
    <mergeCell ref="B70:L70"/>
    <mergeCell ref="B77:L77"/>
    <mergeCell ref="F82:K82"/>
  </mergeCells>
  <conditionalFormatting sqref="F92:K97">
    <cfRule type="expression" dxfId="104" priority="16">
      <formula>F$17=""</formula>
    </cfRule>
  </conditionalFormatting>
  <conditionalFormatting sqref="F19:L26">
    <cfRule type="expression" dxfId="103" priority="2">
      <formula>F$17=""</formula>
    </cfRule>
  </conditionalFormatting>
  <conditionalFormatting sqref="F28:L31">
    <cfRule type="expression" dxfId="102" priority="3">
      <formula>F$17=""</formula>
    </cfRule>
  </conditionalFormatting>
  <conditionalFormatting sqref="F38:L45">
    <cfRule type="expression" dxfId="101" priority="4">
      <formula>F$17=""</formula>
    </cfRule>
  </conditionalFormatting>
  <conditionalFormatting sqref="F48:L53">
    <cfRule type="expression" dxfId="100" priority="5">
      <formula>F$17=""</formula>
    </cfRule>
  </conditionalFormatting>
  <conditionalFormatting sqref="F57:L60">
    <cfRule type="expression" dxfId="99" priority="6">
      <formula>F$17=""</formula>
    </cfRule>
  </conditionalFormatting>
  <conditionalFormatting sqref="F78:L81">
    <cfRule type="cellIs" dxfId="98" priority="8" operator="lessThan">
      <formula>0</formula>
    </cfRule>
  </conditionalFormatting>
  <conditionalFormatting sqref="F85:L85">
    <cfRule type="expression" dxfId="97" priority="7">
      <formula>F$17=""</formula>
    </cfRule>
  </conditionalFormatting>
  <conditionalFormatting sqref="F86:L86">
    <cfRule type="cellIs" dxfId="96" priority="9" operator="lessThan">
      <formula>0</formula>
    </cfRule>
  </conditionalFormatting>
  <conditionalFormatting sqref="N19:S26">
    <cfRule type="expression" dxfId="95" priority="10">
      <formula>N$17=""</formula>
    </cfRule>
  </conditionalFormatting>
  <conditionalFormatting sqref="N28:S31">
    <cfRule type="expression" dxfId="94" priority="11">
      <formula>N$17=""</formula>
    </cfRule>
  </conditionalFormatting>
  <conditionalFormatting sqref="N57:S60">
    <cfRule type="expression" dxfId="93" priority="12">
      <formula>N$17=""</formula>
    </cfRule>
  </conditionalFormatting>
  <conditionalFormatting sqref="U19:Z26">
    <cfRule type="expression" dxfId="92" priority="13">
      <formula>U$17=""</formula>
    </cfRule>
  </conditionalFormatting>
  <conditionalFormatting sqref="U28:Z31">
    <cfRule type="expression" dxfId="91" priority="14">
      <formula>U$17=""</formula>
    </cfRule>
  </conditionalFormatting>
  <conditionalFormatting sqref="U57:Z60">
    <cfRule type="expression" dxfId="90" priority="15">
      <formula>U$17=""</formula>
    </cfRule>
  </conditionalFormatting>
  <dataValidations count="6">
    <dataValidation type="whole" allowBlank="1" sqref="H8" xr:uid="{00000000-0002-0000-0B00-000000000000}">
      <formula1>1</formula1>
      <formula2>6</formula2>
    </dataValidation>
    <dataValidation type="list" allowBlank="1" sqref="C7" xr:uid="{00000000-0002-0000-0B00-000001000000}">
      <formula1>INST_LIST</formula1>
      <formula2>0</formula2>
    </dataValidation>
    <dataValidation type="list" allowBlank="1" sqref="C28:C31" xr:uid="{00000000-0002-0000-0B00-000002000000}">
      <formula1>DR_KAT</formula1>
      <formula2>0</formula2>
    </dataValidation>
    <dataValidation type="list" allowBlank="1" sqref="C56" xr:uid="{00000000-0002-0000-0B00-000003000000}">
      <formula1>"Consultancy,Transfer"</formula1>
      <formula2>0</formula2>
    </dataValidation>
    <dataValidation type="decimal" allowBlank="1" showErrorMessage="1" errorTitle="Involvement" error="Enter a value between 0 % and 100 %. Leave empty to follow column D." sqref="N19:S26 N28:S31 N57:S60" xr:uid="{00000000-0002-0000-0B00-000004000000}">
      <formula1>0</formula1>
      <formula2>1</formula2>
    </dataValidation>
    <dataValidation type="decimal" allowBlank="1" showErrorMessage="1" errorTitle="Months" error="Enter 0 to 12 months. Leave empty to follow column E." sqref="U19:Z26 U28:Z31 U57:Z60" xr:uid="{00000000-0002-0000-0B00-000005000000}">
      <formula1>0</formula1>
      <formula2>12</formula2>
    </dataValidation>
  </dataValidations>
  <pageMargins left="0.75" right="0.75" top="1" bottom="1" header="0.511811023622047" footer="0.511811023622047"/>
  <pageSetup paperSize="9" orientation="portrait" horizontalDpi="300" verticalDpi="300"/>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C99"/>
  <sheetViews>
    <sheetView showGridLines="0" zoomScaleNormal="100" workbookViewId="0">
      <pane xSplit="5" topLeftCell="F1" activePane="topRight" state="frozen"/>
      <selection pane="topRight"/>
    </sheetView>
  </sheetViews>
  <sheetFormatPr defaultColWidth="8.6640625" defaultRowHeight="14.4" outlineLevelCol="1" x14ac:dyDescent="0.3"/>
  <cols>
    <col min="1" max="1" width="2.44140625" customWidth="1"/>
    <col min="2" max="2" width="38" customWidth="1"/>
    <col min="3" max="3" width="13" customWidth="1"/>
    <col min="4" max="5" width="10" customWidth="1"/>
    <col min="6" max="6" width="23.44140625" customWidth="1"/>
    <col min="7" max="7" width="14.33203125" customWidth="1"/>
    <col min="8" max="8" width="10" customWidth="1"/>
    <col min="9" max="9" width="12" customWidth="1"/>
    <col min="10" max="10" width="10" customWidth="1"/>
    <col min="11" max="12" width="14" customWidth="1"/>
    <col min="13" max="13" width="2.21875" customWidth="1" outlineLevel="1"/>
    <col min="14" max="19" width="7.5546875" customWidth="1" outlineLevel="1"/>
    <col min="20" max="20" width="2.21875" customWidth="1" outlineLevel="1"/>
    <col min="21" max="26" width="7.5546875" customWidth="1" outlineLevel="1"/>
    <col min="27" max="27" width="2.21875" customWidth="1" outlineLevel="1"/>
    <col min="28" max="28" width="11.44140625" customWidth="1"/>
    <col min="29" max="29" width="10.44140625" customWidth="1"/>
  </cols>
  <sheetData>
    <row r="1" spans="1:29" ht="27.75" customHeight="1" x14ac:dyDescent="0.3">
      <c r="A1" s="8" t="s">
        <v>21</v>
      </c>
      <c r="B1" s="60" t="s">
        <v>325</v>
      </c>
      <c r="C1" s="61"/>
      <c r="D1" s="61"/>
      <c r="E1" s="61"/>
      <c r="F1" s="61"/>
      <c r="G1" s="61"/>
      <c r="H1" s="61"/>
      <c r="I1" s="61"/>
      <c r="J1" s="61"/>
      <c r="K1" s="61"/>
      <c r="L1" s="61"/>
    </row>
    <row r="2" spans="1:29" x14ac:dyDescent="0.3">
      <c r="B2" s="65" t="s">
        <v>228</v>
      </c>
      <c r="C2" s="61"/>
      <c r="D2" s="61"/>
      <c r="E2" s="61"/>
      <c r="F2" s="61"/>
      <c r="G2" s="61"/>
      <c r="H2" s="61"/>
      <c r="I2" s="61"/>
      <c r="J2" s="61"/>
      <c r="K2" s="61"/>
      <c r="L2" s="61"/>
    </row>
    <row r="4" spans="1:29" ht="19.5" customHeight="1" x14ac:dyDescent="0.3">
      <c r="B4" s="64" t="s">
        <v>229</v>
      </c>
      <c r="C4" s="61"/>
      <c r="D4" s="61"/>
      <c r="E4" s="61"/>
      <c r="F4" s="61"/>
      <c r="G4" s="61"/>
      <c r="H4" s="61"/>
      <c r="I4" s="61"/>
      <c r="J4" s="61"/>
      <c r="K4" s="61"/>
      <c r="L4" s="61"/>
    </row>
    <row r="5" spans="1:29" x14ac:dyDescent="0.3">
      <c r="B5" s="5" t="s">
        <v>175</v>
      </c>
      <c r="C5" s="78"/>
      <c r="D5" s="79"/>
      <c r="E5" s="79"/>
      <c r="F5" s="79"/>
      <c r="G5" s="79"/>
      <c r="H5" s="79"/>
      <c r="I5" s="79"/>
      <c r="J5" s="79"/>
      <c r="K5" s="79"/>
      <c r="L5" s="79"/>
    </row>
    <row r="6" spans="1:29" x14ac:dyDescent="0.3">
      <c r="B6" s="5" t="s">
        <v>231</v>
      </c>
      <c r="C6" s="78"/>
      <c r="D6" s="79"/>
      <c r="E6" s="79"/>
      <c r="F6" s="79"/>
      <c r="G6" s="79"/>
      <c r="H6" s="79"/>
      <c r="I6" s="79"/>
      <c r="J6" s="79"/>
      <c r="K6" s="79"/>
      <c r="L6" s="79"/>
    </row>
    <row r="7" spans="1:29" x14ac:dyDescent="0.3">
      <c r="B7" s="5" t="s">
        <v>233</v>
      </c>
      <c r="C7" s="78" t="s">
        <v>49</v>
      </c>
      <c r="D7" s="79"/>
      <c r="E7" s="79"/>
      <c r="F7" s="5" t="s">
        <v>234</v>
      </c>
      <c r="H7" s="34">
        <v>2027</v>
      </c>
    </row>
    <row r="8" spans="1:29" x14ac:dyDescent="0.3">
      <c r="B8" s="5" t="s">
        <v>177</v>
      </c>
      <c r="C8" s="78"/>
      <c r="D8" s="79"/>
      <c r="E8" s="79"/>
      <c r="F8" s="5" t="s">
        <v>235</v>
      </c>
      <c r="H8" s="34">
        <v>3</v>
      </c>
    </row>
    <row r="10" spans="1:29" ht="19.5" customHeight="1" x14ac:dyDescent="0.3">
      <c r="B10" s="64" t="s">
        <v>236</v>
      </c>
      <c r="C10" s="61"/>
      <c r="D10" s="61"/>
      <c r="E10" s="61"/>
      <c r="F10" s="61"/>
      <c r="G10" s="61"/>
      <c r="H10" s="61"/>
      <c r="I10" s="61"/>
      <c r="J10" s="61"/>
      <c r="K10" s="61"/>
      <c r="L10" s="61"/>
    </row>
    <row r="11" spans="1:29" x14ac:dyDescent="0.3">
      <c r="B11" s="5" t="s">
        <v>73</v>
      </c>
      <c r="C11" s="74" t="str">
        <f>IFERROR(VLOOKUP($A$1,RULES,2,FALSE()),"")</f>
        <v>Full cost (SUHF)</v>
      </c>
      <c r="D11" s="61"/>
      <c r="E11" s="61"/>
      <c r="F11" s="5" t="s">
        <v>75</v>
      </c>
      <c r="H11" s="74" t="str">
        <f>IFERROR(VLOOKUP($A$1,RULES,4,FALSE()),"INDI base")</f>
        <v>INDI base</v>
      </c>
      <c r="I11" s="61"/>
      <c r="J11" s="61"/>
      <c r="K11" s="61"/>
      <c r="L11" s="61"/>
    </row>
    <row r="12" spans="1:29" x14ac:dyDescent="0.3">
      <c r="B12" s="5" t="s">
        <v>237</v>
      </c>
      <c r="C12" s="44">
        <f>IF($C$11="Full cost (SUHF)",$D$66,IFERROR(VLOOKUP($A$1,RULES,3,FALSE()),INDI_KI))</f>
        <v>0.28989999999999999</v>
      </c>
      <c r="F12" s="5" t="s">
        <v>76</v>
      </c>
      <c r="H12" s="35">
        <f>IFERROR(VLOOKUP($A$1,RULES,5,FALSE()),0)</f>
        <v>0</v>
      </c>
    </row>
    <row r="13" spans="1:29" x14ac:dyDescent="0.3">
      <c r="B13" s="5" t="s">
        <v>238</v>
      </c>
      <c r="C13" s="44">
        <f>MIN(LKP,IF(IFERROR(VLOOKUP($A$1,RULES,6,FALSE()),0)=0,LKP,VLOOKUP($A$1,RULES,6,FALSE())))</f>
        <v>0.59859999999999991</v>
      </c>
      <c r="F13" s="5" t="s">
        <v>78</v>
      </c>
      <c r="H13" s="3" t="str">
        <f>IFERROR(VLOOKUP($A$1,RULES,7,FALSE()),"Yes")</f>
        <v>Yes</v>
      </c>
    </row>
    <row r="14" spans="1:29" x14ac:dyDescent="0.3">
      <c r="B14" s="5" t="s">
        <v>239</v>
      </c>
      <c r="C14" s="36">
        <f>IFERROR(VLOOKUP($A$1,RULES,8,FALSE()),0)</f>
        <v>0</v>
      </c>
      <c r="F14" s="5" t="s">
        <v>240</v>
      </c>
      <c r="H14" s="30">
        <f>IFERROR(VLOOKUP($A$1,RULES,9,FALSE()),"")</f>
        <v>3</v>
      </c>
    </row>
    <row r="15" spans="1:29" ht="45.75" customHeight="1" x14ac:dyDescent="0.3">
      <c r="B15" s="5" t="s">
        <v>43</v>
      </c>
      <c r="C15" s="77" t="str">
        <f>IFERROR(VLOOKUP($A$1,RULES,10,FALSE()),"")</f>
        <v>American Dental Society of Sweden. Smaller research grants. Check the funder's OH reimbursement for the call and enter it in column D. Use the row Awarded/applied grant for a fixed ceiling.</v>
      </c>
      <c r="D15" s="61"/>
      <c r="E15" s="61"/>
      <c r="F15" s="61"/>
      <c r="G15" s="61"/>
      <c r="H15" s="61"/>
      <c r="I15" s="61"/>
      <c r="J15" s="61"/>
      <c r="K15" s="61"/>
      <c r="L15" s="61"/>
      <c r="N15" s="75" t="s">
        <v>242</v>
      </c>
      <c r="O15" s="61"/>
      <c r="P15" s="61"/>
      <c r="Q15" s="61"/>
      <c r="R15" s="61"/>
      <c r="S15" s="61"/>
      <c r="T15" s="61"/>
      <c r="U15" s="61"/>
      <c r="V15" s="61"/>
      <c r="W15" s="61"/>
      <c r="X15" s="61"/>
      <c r="Y15" s="61"/>
      <c r="Z15" s="61"/>
      <c r="AA15" s="61"/>
      <c r="AB15" s="61"/>
      <c r="AC15" s="61"/>
    </row>
    <row r="16" spans="1:29" x14ac:dyDescent="0.3">
      <c r="M16" s="50"/>
      <c r="N16" s="76" t="s">
        <v>243</v>
      </c>
      <c r="O16" s="61"/>
      <c r="P16" s="61"/>
      <c r="Q16" s="61"/>
      <c r="R16" s="61"/>
      <c r="S16" s="61"/>
      <c r="T16" s="50"/>
      <c r="U16" s="76" t="s">
        <v>244</v>
      </c>
      <c r="V16" s="61"/>
      <c r="W16" s="61"/>
      <c r="X16" s="61"/>
      <c r="Y16" s="61"/>
      <c r="Z16" s="61"/>
      <c r="AA16" s="50"/>
      <c r="AB16" s="76" t="s">
        <v>245</v>
      </c>
      <c r="AC16" s="61"/>
    </row>
    <row r="17" spans="2:29" ht="30" customHeight="1" x14ac:dyDescent="0.3">
      <c r="B17" s="51" t="s">
        <v>246</v>
      </c>
      <c r="C17" s="51" t="s">
        <v>247</v>
      </c>
      <c r="D17" s="51" t="s">
        <v>248</v>
      </c>
      <c r="E17" s="51" t="s">
        <v>249</v>
      </c>
      <c r="F17" s="52">
        <f>IF(1&lt;=$H$8,$H$7+0,"")</f>
        <v>2027</v>
      </c>
      <c r="G17" s="52">
        <f>IF(2&lt;=$H$8,$H$7+1,"")</f>
        <v>2028</v>
      </c>
      <c r="H17" s="52">
        <f>IF(3&lt;=$H$8,$H$7+2,"")</f>
        <v>2029</v>
      </c>
      <c r="I17" s="52" t="str">
        <f>IF(4&lt;=$H$8,$H$7+3,"")</f>
        <v/>
      </c>
      <c r="J17" s="52" t="str">
        <f>IF(5&lt;=$H$8,$H$7+4,"")</f>
        <v/>
      </c>
      <c r="K17" s="52" t="str">
        <f>IF(6&lt;=$H$8,$H$7+5,"")</f>
        <v/>
      </c>
      <c r="L17" s="51" t="s">
        <v>250</v>
      </c>
      <c r="M17" s="51"/>
      <c r="N17" s="52">
        <f t="shared" ref="N17:S17" si="0">F$17</f>
        <v>2027</v>
      </c>
      <c r="O17" s="52">
        <f t="shared" si="0"/>
        <v>2028</v>
      </c>
      <c r="P17" s="52">
        <f t="shared" si="0"/>
        <v>2029</v>
      </c>
      <c r="Q17" s="52" t="str">
        <f t="shared" si="0"/>
        <v/>
      </c>
      <c r="R17" s="52" t="str">
        <f t="shared" si="0"/>
        <v/>
      </c>
      <c r="S17" s="52" t="str">
        <f t="shared" si="0"/>
        <v/>
      </c>
      <c r="T17" s="51"/>
      <c r="U17" s="52">
        <f t="shared" ref="U17:Z17" si="1">F$17</f>
        <v>2027</v>
      </c>
      <c r="V17" s="52">
        <f t="shared" si="1"/>
        <v>2028</v>
      </c>
      <c r="W17" s="52">
        <f t="shared" si="1"/>
        <v>2029</v>
      </c>
      <c r="X17" s="52" t="str">
        <f t="shared" si="1"/>
        <v/>
      </c>
      <c r="Y17" s="52" t="str">
        <f t="shared" si="1"/>
        <v/>
      </c>
      <c r="Z17" s="52" t="str">
        <f t="shared" si="1"/>
        <v/>
      </c>
      <c r="AA17" s="51"/>
      <c r="AB17" s="51" t="s">
        <v>251</v>
      </c>
      <c r="AC17" s="51" t="s">
        <v>252</v>
      </c>
    </row>
    <row r="18" spans="2:29" ht="14.25" customHeight="1" x14ac:dyDescent="0.3">
      <c r="B18" s="64" t="s">
        <v>253</v>
      </c>
      <c r="C18" s="61"/>
      <c r="D18" s="61"/>
      <c r="E18" s="61"/>
      <c r="F18" s="61"/>
      <c r="G18" s="61"/>
      <c r="H18" s="61"/>
      <c r="I18" s="61"/>
      <c r="J18" s="61"/>
      <c r="K18" s="61"/>
      <c r="L18" s="61"/>
      <c r="M18" s="9"/>
      <c r="N18" s="64" t="s">
        <v>254</v>
      </c>
      <c r="O18" s="61"/>
      <c r="P18" s="61"/>
      <c r="Q18" s="61"/>
      <c r="R18" s="61"/>
      <c r="S18" s="61"/>
      <c r="T18" s="9"/>
      <c r="U18" s="64" t="s">
        <v>254</v>
      </c>
      <c r="V18" s="61"/>
      <c r="W18" s="61"/>
      <c r="X18" s="61"/>
      <c r="Y18" s="61"/>
      <c r="Z18" s="61"/>
      <c r="AA18" s="9"/>
      <c r="AB18" s="9"/>
      <c r="AC18" s="9"/>
    </row>
    <row r="19" spans="2:29" x14ac:dyDescent="0.3">
      <c r="B19" s="1" t="s">
        <v>316</v>
      </c>
      <c r="C19" s="38"/>
      <c r="D19" s="39"/>
      <c r="E19" s="34">
        <v>4</v>
      </c>
      <c r="F19" s="13">
        <f t="shared" ref="F19:F26" si="2">IF(1&lt;=$H$8,$C19*IF(U19="",IF($E19="",12,$E19),U19)*IF(N19="",$D19,N19)*(1+SAL_IDX)^0,0)</f>
        <v>0</v>
      </c>
      <c r="G19" s="13">
        <f t="shared" ref="G19:G26" si="3">IF(2&lt;=$H$8,$C19*IF(V19="",IF($E19="",12,$E19),V19)*IF(O19="",$D19,O19)*(1+SAL_IDX)^1,0)</f>
        <v>0</v>
      </c>
      <c r="H19" s="13">
        <f t="shared" ref="H19:H26" si="4">IF(3&lt;=$H$8,$C19*IF(W19="",IF($E19="",12,$E19),W19)*IF(P19="",$D19,P19)*(1+SAL_IDX)^2,0)</f>
        <v>0</v>
      </c>
      <c r="I19" s="13">
        <f t="shared" ref="I19:I26" si="5">IF(4&lt;=$H$8,$C19*IF(X19="",IF($E19="",12,$E19),X19)*IF(Q19="",$D19,Q19)*(1+SAL_IDX)^3,0)</f>
        <v>0</v>
      </c>
      <c r="J19" s="13">
        <f t="shared" ref="J19:J26" si="6">IF(5&lt;=$H$8,$C19*IF(Y19="",IF($E19="",12,$E19),Y19)*IF(R19="",$D19,R19)*(1+SAL_IDX)^4,0)</f>
        <v>0</v>
      </c>
      <c r="K19" s="13">
        <f t="shared" ref="K19:K26" si="7">IF(6&lt;=$H$8,$C19*IF(Z19="",IF($E19="",12,$E19),Z19)*IF(S19="",$D19,S19)*(1+SAL_IDX)^5,0)</f>
        <v>0</v>
      </c>
      <c r="L19" s="13">
        <f t="shared" ref="L19:L26" si="8">SUM(F19:K19)</f>
        <v>0</v>
      </c>
      <c r="M19" s="50"/>
      <c r="N19" s="39"/>
      <c r="O19" s="39"/>
      <c r="P19" s="39"/>
      <c r="Q19" s="39"/>
      <c r="R19" s="39"/>
      <c r="S19" s="39"/>
      <c r="T19" s="50"/>
      <c r="U19" s="53"/>
      <c r="V19" s="53"/>
      <c r="W19" s="53"/>
      <c r="X19" s="53"/>
      <c r="Y19" s="53"/>
      <c r="Z19" s="53"/>
      <c r="AA19" s="50"/>
      <c r="AB19" s="54">
        <f t="shared" ref="AB19:AB26" si="9">SUMPRODUCT(($N$17:$S$17&lt;&gt;"")*((N19:S19="")*$D19+(N19:S19&lt;&gt;"")*N19:S19)*((U19:Z19="")*IF($E19="",12,$E19)+(U19:Z19&lt;&gt;"")*U19:Z19))</f>
        <v>0</v>
      </c>
      <c r="AC19" s="14" t="str">
        <f t="shared" ref="AC19:AC26" si="10">IF(OR($H$8=0,AB19=0),"",AB19/(12*$H$8))</f>
        <v/>
      </c>
    </row>
    <row r="20" spans="2:29" x14ac:dyDescent="0.3">
      <c r="B20" s="1"/>
      <c r="C20" s="38"/>
      <c r="D20" s="39"/>
      <c r="E20" s="34">
        <v>12</v>
      </c>
      <c r="F20" s="13">
        <f t="shared" si="2"/>
        <v>0</v>
      </c>
      <c r="G20" s="13">
        <f t="shared" si="3"/>
        <v>0</v>
      </c>
      <c r="H20" s="13">
        <f t="shared" si="4"/>
        <v>0</v>
      </c>
      <c r="I20" s="13">
        <f t="shared" si="5"/>
        <v>0</v>
      </c>
      <c r="J20" s="13">
        <f t="shared" si="6"/>
        <v>0</v>
      </c>
      <c r="K20" s="13">
        <f t="shared" si="7"/>
        <v>0</v>
      </c>
      <c r="L20" s="13">
        <f t="shared" si="8"/>
        <v>0</v>
      </c>
      <c r="M20" s="50"/>
      <c r="N20" s="39"/>
      <c r="O20" s="39"/>
      <c r="P20" s="39"/>
      <c r="Q20" s="39"/>
      <c r="R20" s="39"/>
      <c r="S20" s="39"/>
      <c r="T20" s="50"/>
      <c r="U20" s="53"/>
      <c r="V20" s="53"/>
      <c r="W20" s="53"/>
      <c r="X20" s="53"/>
      <c r="Y20" s="53"/>
      <c r="Z20" s="53"/>
      <c r="AA20" s="50"/>
      <c r="AB20" s="54">
        <f t="shared" si="9"/>
        <v>0</v>
      </c>
      <c r="AC20" s="14" t="str">
        <f t="shared" si="10"/>
        <v/>
      </c>
    </row>
    <row r="21" spans="2:29" x14ac:dyDescent="0.3">
      <c r="B21" s="1"/>
      <c r="C21" s="38"/>
      <c r="D21" s="39"/>
      <c r="E21" s="34">
        <v>12</v>
      </c>
      <c r="F21" s="13">
        <f t="shared" si="2"/>
        <v>0</v>
      </c>
      <c r="G21" s="13">
        <f t="shared" si="3"/>
        <v>0</v>
      </c>
      <c r="H21" s="13">
        <f t="shared" si="4"/>
        <v>0</v>
      </c>
      <c r="I21" s="13">
        <f t="shared" si="5"/>
        <v>0</v>
      </c>
      <c r="J21" s="13">
        <f t="shared" si="6"/>
        <v>0</v>
      </c>
      <c r="K21" s="13">
        <f t="shared" si="7"/>
        <v>0</v>
      </c>
      <c r="L21" s="13">
        <f t="shared" si="8"/>
        <v>0</v>
      </c>
      <c r="M21" s="50"/>
      <c r="N21" s="39"/>
      <c r="O21" s="39"/>
      <c r="P21" s="39"/>
      <c r="Q21" s="39"/>
      <c r="R21" s="39"/>
      <c r="S21" s="39"/>
      <c r="T21" s="50"/>
      <c r="U21" s="53"/>
      <c r="V21" s="53"/>
      <c r="W21" s="53"/>
      <c r="X21" s="53"/>
      <c r="Y21" s="53"/>
      <c r="Z21" s="53"/>
      <c r="AA21" s="50"/>
      <c r="AB21" s="54">
        <f t="shared" si="9"/>
        <v>0</v>
      </c>
      <c r="AC21" s="14" t="str">
        <f t="shared" si="10"/>
        <v/>
      </c>
    </row>
    <row r="22" spans="2:29" x14ac:dyDescent="0.3">
      <c r="B22" s="1"/>
      <c r="C22" s="38"/>
      <c r="D22" s="39"/>
      <c r="E22" s="34">
        <v>12</v>
      </c>
      <c r="F22" s="13">
        <f t="shared" si="2"/>
        <v>0</v>
      </c>
      <c r="G22" s="13">
        <f t="shared" si="3"/>
        <v>0</v>
      </c>
      <c r="H22" s="13">
        <f t="shared" si="4"/>
        <v>0</v>
      </c>
      <c r="I22" s="13">
        <f t="shared" si="5"/>
        <v>0</v>
      </c>
      <c r="J22" s="13">
        <f t="shared" si="6"/>
        <v>0</v>
      </c>
      <c r="K22" s="13">
        <f t="shared" si="7"/>
        <v>0</v>
      </c>
      <c r="L22" s="13">
        <f t="shared" si="8"/>
        <v>0</v>
      </c>
      <c r="M22" s="50"/>
      <c r="N22" s="39"/>
      <c r="O22" s="39"/>
      <c r="P22" s="39"/>
      <c r="Q22" s="39"/>
      <c r="R22" s="39"/>
      <c r="S22" s="39"/>
      <c r="T22" s="50"/>
      <c r="U22" s="53"/>
      <c r="V22" s="53"/>
      <c r="W22" s="53"/>
      <c r="X22" s="53"/>
      <c r="Y22" s="53"/>
      <c r="Z22" s="53"/>
      <c r="AA22" s="50"/>
      <c r="AB22" s="54">
        <f t="shared" si="9"/>
        <v>0</v>
      </c>
      <c r="AC22" s="14" t="str">
        <f t="shared" si="10"/>
        <v/>
      </c>
    </row>
    <row r="23" spans="2:29" x14ac:dyDescent="0.3">
      <c r="B23" s="1"/>
      <c r="C23" s="38"/>
      <c r="D23" s="39"/>
      <c r="E23" s="34">
        <v>12</v>
      </c>
      <c r="F23" s="13">
        <f t="shared" si="2"/>
        <v>0</v>
      </c>
      <c r="G23" s="13">
        <f t="shared" si="3"/>
        <v>0</v>
      </c>
      <c r="H23" s="13">
        <f t="shared" si="4"/>
        <v>0</v>
      </c>
      <c r="I23" s="13">
        <f t="shared" si="5"/>
        <v>0</v>
      </c>
      <c r="J23" s="13">
        <f t="shared" si="6"/>
        <v>0</v>
      </c>
      <c r="K23" s="13">
        <f t="shared" si="7"/>
        <v>0</v>
      </c>
      <c r="L23" s="13">
        <f t="shared" si="8"/>
        <v>0</v>
      </c>
      <c r="M23" s="50"/>
      <c r="N23" s="39"/>
      <c r="O23" s="39"/>
      <c r="P23" s="39"/>
      <c r="Q23" s="39"/>
      <c r="R23" s="39"/>
      <c r="S23" s="39"/>
      <c r="T23" s="50"/>
      <c r="U23" s="53"/>
      <c r="V23" s="53"/>
      <c r="W23" s="53"/>
      <c r="X23" s="53"/>
      <c r="Y23" s="53"/>
      <c r="Z23" s="53"/>
      <c r="AA23" s="50"/>
      <c r="AB23" s="54">
        <f t="shared" si="9"/>
        <v>0</v>
      </c>
      <c r="AC23" s="14" t="str">
        <f t="shared" si="10"/>
        <v/>
      </c>
    </row>
    <row r="24" spans="2:29" x14ac:dyDescent="0.3">
      <c r="B24" s="1"/>
      <c r="C24" s="38"/>
      <c r="D24" s="39"/>
      <c r="E24" s="34">
        <v>12</v>
      </c>
      <c r="F24" s="13">
        <f t="shared" si="2"/>
        <v>0</v>
      </c>
      <c r="G24" s="13">
        <f t="shared" si="3"/>
        <v>0</v>
      </c>
      <c r="H24" s="13">
        <f t="shared" si="4"/>
        <v>0</v>
      </c>
      <c r="I24" s="13">
        <f t="shared" si="5"/>
        <v>0</v>
      </c>
      <c r="J24" s="13">
        <f t="shared" si="6"/>
        <v>0</v>
      </c>
      <c r="K24" s="13">
        <f t="shared" si="7"/>
        <v>0</v>
      </c>
      <c r="L24" s="13">
        <f t="shared" si="8"/>
        <v>0</v>
      </c>
      <c r="M24" s="50"/>
      <c r="N24" s="39"/>
      <c r="O24" s="39"/>
      <c r="P24" s="39"/>
      <c r="Q24" s="39"/>
      <c r="R24" s="39"/>
      <c r="S24" s="39"/>
      <c r="T24" s="50"/>
      <c r="U24" s="53"/>
      <c r="V24" s="53"/>
      <c r="W24" s="53"/>
      <c r="X24" s="53"/>
      <c r="Y24" s="53"/>
      <c r="Z24" s="53"/>
      <c r="AA24" s="50"/>
      <c r="AB24" s="54">
        <f t="shared" si="9"/>
        <v>0</v>
      </c>
      <c r="AC24" s="14" t="str">
        <f t="shared" si="10"/>
        <v/>
      </c>
    </row>
    <row r="25" spans="2:29" x14ac:dyDescent="0.3">
      <c r="B25" s="1"/>
      <c r="C25" s="38"/>
      <c r="D25" s="39"/>
      <c r="E25" s="34">
        <v>12</v>
      </c>
      <c r="F25" s="13">
        <f t="shared" si="2"/>
        <v>0</v>
      </c>
      <c r="G25" s="13">
        <f t="shared" si="3"/>
        <v>0</v>
      </c>
      <c r="H25" s="13">
        <f t="shared" si="4"/>
        <v>0</v>
      </c>
      <c r="I25" s="13">
        <f t="shared" si="5"/>
        <v>0</v>
      </c>
      <c r="J25" s="13">
        <f t="shared" si="6"/>
        <v>0</v>
      </c>
      <c r="K25" s="13">
        <f t="shared" si="7"/>
        <v>0</v>
      </c>
      <c r="L25" s="13">
        <f t="shared" si="8"/>
        <v>0</v>
      </c>
      <c r="M25" s="50"/>
      <c r="N25" s="39"/>
      <c r="O25" s="39"/>
      <c r="P25" s="39"/>
      <c r="Q25" s="39"/>
      <c r="R25" s="39"/>
      <c r="S25" s="39"/>
      <c r="T25" s="50"/>
      <c r="U25" s="53"/>
      <c r="V25" s="53"/>
      <c r="W25" s="53"/>
      <c r="X25" s="53"/>
      <c r="Y25" s="53"/>
      <c r="Z25" s="53"/>
      <c r="AA25" s="50"/>
      <c r="AB25" s="54">
        <f t="shared" si="9"/>
        <v>0</v>
      </c>
      <c r="AC25" s="14" t="str">
        <f t="shared" si="10"/>
        <v/>
      </c>
    </row>
    <row r="26" spans="2:29" x14ac:dyDescent="0.3">
      <c r="B26" s="1"/>
      <c r="C26" s="38"/>
      <c r="D26" s="39"/>
      <c r="E26" s="34">
        <v>12</v>
      </c>
      <c r="F26" s="13">
        <f t="shared" si="2"/>
        <v>0</v>
      </c>
      <c r="G26" s="13">
        <f t="shared" si="3"/>
        <v>0</v>
      </c>
      <c r="H26" s="13">
        <f t="shared" si="4"/>
        <v>0</v>
      </c>
      <c r="I26" s="13">
        <f t="shared" si="5"/>
        <v>0</v>
      </c>
      <c r="J26" s="13">
        <f t="shared" si="6"/>
        <v>0</v>
      </c>
      <c r="K26" s="13">
        <f t="shared" si="7"/>
        <v>0</v>
      </c>
      <c r="L26" s="13">
        <f t="shared" si="8"/>
        <v>0</v>
      </c>
      <c r="M26" s="50"/>
      <c r="N26" s="39"/>
      <c r="O26" s="39"/>
      <c r="P26" s="39"/>
      <c r="Q26" s="39"/>
      <c r="R26" s="39"/>
      <c r="S26" s="39"/>
      <c r="T26" s="50"/>
      <c r="U26" s="53"/>
      <c r="V26" s="53"/>
      <c r="W26" s="53"/>
      <c r="X26" s="53"/>
      <c r="Y26" s="53"/>
      <c r="Z26" s="53"/>
      <c r="AA26" s="50"/>
      <c r="AB26" s="54">
        <f t="shared" si="9"/>
        <v>0</v>
      </c>
      <c r="AC26" s="14" t="str">
        <f t="shared" si="10"/>
        <v/>
      </c>
    </row>
    <row r="27" spans="2:29" x14ac:dyDescent="0.3">
      <c r="B27" s="6" t="s">
        <v>258</v>
      </c>
      <c r="M27" s="50"/>
      <c r="N27" s="69" t="s">
        <v>259</v>
      </c>
      <c r="O27" s="61"/>
      <c r="P27" s="61"/>
      <c r="Q27" s="61"/>
      <c r="R27" s="61"/>
      <c r="S27" s="61"/>
      <c r="T27" s="50"/>
      <c r="U27" s="69" t="s">
        <v>259</v>
      </c>
      <c r="V27" s="61"/>
      <c r="W27" s="61"/>
      <c r="X27" s="61"/>
      <c r="Y27" s="61"/>
      <c r="Z27" s="61"/>
      <c r="AA27" s="50"/>
    </row>
    <row r="28" spans="2:29" x14ac:dyDescent="0.3">
      <c r="B28" s="1"/>
      <c r="C28" s="1"/>
      <c r="D28" s="39"/>
      <c r="E28" s="34">
        <v>12</v>
      </c>
      <c r="F28" s="13">
        <f>IFERROR(IF(AND(1&lt;=$H$8,$C28&lt;&gt;""),INDEX(DR_VAL,MIN(1,4),MATCH($C28,DR_KAT,0))*IF(N28="",$D28,N28)*IF(U28="",IF($E28="",12,$E28),U28),0),0)</f>
        <v>0</v>
      </c>
      <c r="G28" s="13">
        <f>IFERROR(IF(AND(2&lt;=$H$8,$C28&lt;&gt;""),INDEX(DR_VAL,MIN(2,4),MATCH($C28,DR_KAT,0))*IF(O28="",$D28,O28)*IF(V28="",IF($E28="",12,$E28),V28),0),0)</f>
        <v>0</v>
      </c>
      <c r="H28" s="13">
        <f>IFERROR(IF(AND(3&lt;=$H$8,$C28&lt;&gt;""),INDEX(DR_VAL,MIN(3,4),MATCH($C28,DR_KAT,0))*IF(P28="",$D28,P28)*IF(W28="",IF($E28="",12,$E28),W28),0),0)</f>
        <v>0</v>
      </c>
      <c r="I28" s="13">
        <f>IFERROR(IF(AND(4&lt;=$H$8,$C28&lt;&gt;""),INDEX(DR_VAL,MIN(4,4),MATCH($C28,DR_KAT,0))*IF(Q28="",$D28,Q28)*IF(X28="",IF($E28="",12,$E28),X28),0),0)</f>
        <v>0</v>
      </c>
      <c r="J28" s="13">
        <f>IFERROR(IF(AND(5&lt;=$H$8,$C28&lt;&gt;""),INDEX(DR_VAL,MIN(5,4),MATCH($C28,DR_KAT,0))*IF(R28="",$D28,R28)*IF(Y28="",IF($E28="",12,$E28),Y28),0),0)</f>
        <v>0</v>
      </c>
      <c r="K28" s="13">
        <f>IFERROR(IF(AND(6&lt;=$H$8,$C28&lt;&gt;""),INDEX(DR_VAL,MIN(6,4),MATCH($C28,DR_KAT,0))*IF(S28="",$D28,S28)*IF(Z28="",IF($E28="",12,$E28),Z28),0),0)</f>
        <v>0</v>
      </c>
      <c r="L28" s="13">
        <f t="shared" ref="L28:L34" si="11">SUM(F28:K28)</f>
        <v>0</v>
      </c>
      <c r="M28" s="50"/>
      <c r="N28" s="39"/>
      <c r="O28" s="39"/>
      <c r="P28" s="39"/>
      <c r="Q28" s="39"/>
      <c r="R28" s="39"/>
      <c r="S28" s="39"/>
      <c r="T28" s="50"/>
      <c r="U28" s="53"/>
      <c r="V28" s="53"/>
      <c r="W28" s="53"/>
      <c r="X28" s="53"/>
      <c r="Y28" s="53"/>
      <c r="Z28" s="53"/>
      <c r="AA28" s="50"/>
      <c r="AB28" s="54">
        <f>SUMPRODUCT(($N$17:$S$17&lt;&gt;"")*((N28:S28="")*$D28+(N28:S28&lt;&gt;"")*N28:S28)*((U28:Z28="")*IF($E28="",12,$E28)+(U28:Z28&lt;&gt;"")*U28:Z28))</f>
        <v>0</v>
      </c>
      <c r="AC28" s="14" t="str">
        <f>IF(OR($H$8=0,AB28=0),"",AB28/(12*$H$8))</f>
        <v/>
      </c>
    </row>
    <row r="29" spans="2:29" x14ac:dyDescent="0.3">
      <c r="B29" s="1"/>
      <c r="C29" s="1"/>
      <c r="D29" s="39"/>
      <c r="E29" s="34">
        <v>12</v>
      </c>
      <c r="F29" s="13">
        <f>IFERROR(IF(AND(1&lt;=$H$8,$C29&lt;&gt;""),INDEX(DR_VAL,MIN(1,4),MATCH($C29,DR_KAT,0))*IF(N29="",$D29,N29)*IF(U29="",IF($E29="",12,$E29),U29),0),0)</f>
        <v>0</v>
      </c>
      <c r="G29" s="13">
        <f>IFERROR(IF(AND(2&lt;=$H$8,$C29&lt;&gt;""),INDEX(DR_VAL,MIN(2,4),MATCH($C29,DR_KAT,0))*IF(O29="",$D29,O29)*IF(V29="",IF($E29="",12,$E29),V29),0),0)</f>
        <v>0</v>
      </c>
      <c r="H29" s="13">
        <f>IFERROR(IF(AND(3&lt;=$H$8,$C29&lt;&gt;""),INDEX(DR_VAL,MIN(3,4),MATCH($C29,DR_KAT,0))*IF(P29="",$D29,P29)*IF(W29="",IF($E29="",12,$E29),W29),0),0)</f>
        <v>0</v>
      </c>
      <c r="I29" s="13">
        <f>IFERROR(IF(AND(4&lt;=$H$8,$C29&lt;&gt;""),INDEX(DR_VAL,MIN(4,4),MATCH($C29,DR_KAT,0))*IF(Q29="",$D29,Q29)*IF(X29="",IF($E29="",12,$E29),X29),0),0)</f>
        <v>0</v>
      </c>
      <c r="J29" s="13">
        <f>IFERROR(IF(AND(5&lt;=$H$8,$C29&lt;&gt;""),INDEX(DR_VAL,MIN(5,4),MATCH($C29,DR_KAT,0))*IF(R29="",$D29,R29)*IF(Y29="",IF($E29="",12,$E29),Y29),0),0)</f>
        <v>0</v>
      </c>
      <c r="K29" s="13">
        <f>IFERROR(IF(AND(6&lt;=$H$8,$C29&lt;&gt;""),INDEX(DR_VAL,MIN(6,4),MATCH($C29,DR_KAT,0))*IF(S29="",$D29,S29)*IF(Z29="",IF($E29="",12,$E29),Z29),0),0)</f>
        <v>0</v>
      </c>
      <c r="L29" s="13">
        <f t="shared" si="11"/>
        <v>0</v>
      </c>
      <c r="M29" s="50"/>
      <c r="N29" s="39"/>
      <c r="O29" s="39"/>
      <c r="P29" s="39"/>
      <c r="Q29" s="39"/>
      <c r="R29" s="39"/>
      <c r="S29" s="39"/>
      <c r="T29" s="50"/>
      <c r="U29" s="53"/>
      <c r="V29" s="53"/>
      <c r="W29" s="53"/>
      <c r="X29" s="53"/>
      <c r="Y29" s="53"/>
      <c r="Z29" s="53"/>
      <c r="AA29" s="50"/>
      <c r="AB29" s="54">
        <f>SUMPRODUCT(($N$17:$S$17&lt;&gt;"")*((N29:S29="")*$D29+(N29:S29&lt;&gt;"")*N29:S29)*((U29:Z29="")*IF($E29="",12,$E29)+(U29:Z29&lt;&gt;"")*U29:Z29))</f>
        <v>0</v>
      </c>
      <c r="AC29" s="14" t="str">
        <f>IF(OR($H$8=0,AB29=0),"",AB29/(12*$H$8))</f>
        <v/>
      </c>
    </row>
    <row r="30" spans="2:29" x14ac:dyDescent="0.3">
      <c r="B30" s="1"/>
      <c r="C30" s="1"/>
      <c r="D30" s="39"/>
      <c r="E30" s="34">
        <v>12</v>
      </c>
      <c r="F30" s="13">
        <f>IFERROR(IF(AND(1&lt;=$H$8,$C30&lt;&gt;""),INDEX(DR_VAL,MIN(1,4),MATCH($C30,DR_KAT,0))*IF(N30="",$D30,N30)*IF(U30="",IF($E30="",12,$E30),U30),0),0)</f>
        <v>0</v>
      </c>
      <c r="G30" s="13">
        <f>IFERROR(IF(AND(2&lt;=$H$8,$C30&lt;&gt;""),INDEX(DR_VAL,MIN(2,4),MATCH($C30,DR_KAT,0))*IF(O30="",$D30,O30)*IF(V30="",IF($E30="",12,$E30),V30),0),0)</f>
        <v>0</v>
      </c>
      <c r="H30" s="13">
        <f>IFERROR(IF(AND(3&lt;=$H$8,$C30&lt;&gt;""),INDEX(DR_VAL,MIN(3,4),MATCH($C30,DR_KAT,0))*IF(P30="",$D30,P30)*IF(W30="",IF($E30="",12,$E30),W30),0),0)</f>
        <v>0</v>
      </c>
      <c r="I30" s="13">
        <f>IFERROR(IF(AND(4&lt;=$H$8,$C30&lt;&gt;""),INDEX(DR_VAL,MIN(4,4),MATCH($C30,DR_KAT,0))*IF(Q30="",$D30,Q30)*IF(X30="",IF($E30="",12,$E30),X30),0),0)</f>
        <v>0</v>
      </c>
      <c r="J30" s="13">
        <f>IFERROR(IF(AND(5&lt;=$H$8,$C30&lt;&gt;""),INDEX(DR_VAL,MIN(5,4),MATCH($C30,DR_KAT,0))*IF(R30="",$D30,R30)*IF(Y30="",IF($E30="",12,$E30),Y30),0),0)</f>
        <v>0</v>
      </c>
      <c r="K30" s="13">
        <f>IFERROR(IF(AND(6&lt;=$H$8,$C30&lt;&gt;""),INDEX(DR_VAL,MIN(6,4),MATCH($C30,DR_KAT,0))*IF(S30="",$D30,S30)*IF(Z30="",IF($E30="",12,$E30),Z30),0),0)</f>
        <v>0</v>
      </c>
      <c r="L30" s="13">
        <f t="shared" si="11"/>
        <v>0</v>
      </c>
      <c r="M30" s="50"/>
      <c r="N30" s="39"/>
      <c r="O30" s="39"/>
      <c r="P30" s="39"/>
      <c r="Q30" s="39"/>
      <c r="R30" s="39"/>
      <c r="S30" s="39"/>
      <c r="T30" s="50"/>
      <c r="U30" s="53"/>
      <c r="V30" s="53"/>
      <c r="W30" s="53"/>
      <c r="X30" s="53"/>
      <c r="Y30" s="53"/>
      <c r="Z30" s="53"/>
      <c r="AA30" s="50"/>
      <c r="AB30" s="54">
        <f>SUMPRODUCT(($N$17:$S$17&lt;&gt;"")*((N30:S30="")*$D30+(N30:S30&lt;&gt;"")*N30:S30)*((U30:Z30="")*IF($E30="",12,$E30)+(U30:Z30&lt;&gt;"")*U30:Z30))</f>
        <v>0</v>
      </c>
      <c r="AC30" s="14" t="str">
        <f>IF(OR($H$8=0,AB30=0),"",AB30/(12*$H$8))</f>
        <v/>
      </c>
    </row>
    <row r="31" spans="2:29" x14ac:dyDescent="0.3">
      <c r="B31" s="1"/>
      <c r="C31" s="1"/>
      <c r="D31" s="39"/>
      <c r="E31" s="34">
        <v>12</v>
      </c>
      <c r="F31" s="13">
        <f>IFERROR(IF(AND(1&lt;=$H$8,$C31&lt;&gt;""),INDEX(DR_VAL,MIN(1,4),MATCH($C31,DR_KAT,0))*IF(N31="",$D31,N31)*IF(U31="",IF($E31="",12,$E31),U31),0),0)</f>
        <v>0</v>
      </c>
      <c r="G31" s="13">
        <f>IFERROR(IF(AND(2&lt;=$H$8,$C31&lt;&gt;""),INDEX(DR_VAL,MIN(2,4),MATCH($C31,DR_KAT,0))*IF(O31="",$D31,O31)*IF(V31="",IF($E31="",12,$E31),V31),0),0)</f>
        <v>0</v>
      </c>
      <c r="H31" s="13">
        <f>IFERROR(IF(AND(3&lt;=$H$8,$C31&lt;&gt;""),INDEX(DR_VAL,MIN(3,4),MATCH($C31,DR_KAT,0))*IF(P31="",$D31,P31)*IF(W31="",IF($E31="",12,$E31),W31),0),0)</f>
        <v>0</v>
      </c>
      <c r="I31" s="13">
        <f>IFERROR(IF(AND(4&lt;=$H$8,$C31&lt;&gt;""),INDEX(DR_VAL,MIN(4,4),MATCH($C31,DR_KAT,0))*IF(Q31="",$D31,Q31)*IF(X31="",IF($E31="",12,$E31),X31),0),0)</f>
        <v>0</v>
      </c>
      <c r="J31" s="13">
        <f>IFERROR(IF(AND(5&lt;=$H$8,$C31&lt;&gt;""),INDEX(DR_VAL,MIN(5,4),MATCH($C31,DR_KAT,0))*IF(R31="",$D31,R31)*IF(Y31="",IF($E31="",12,$E31),Y31),0),0)</f>
        <v>0</v>
      </c>
      <c r="K31" s="13">
        <f>IFERROR(IF(AND(6&lt;=$H$8,$C31&lt;&gt;""),INDEX(DR_VAL,MIN(6,4),MATCH($C31,DR_KAT,0))*IF(S31="",$D31,S31)*IF(Z31="",IF($E31="",12,$E31),Z31),0),0)</f>
        <v>0</v>
      </c>
      <c r="L31" s="13">
        <f t="shared" si="11"/>
        <v>0</v>
      </c>
      <c r="M31" s="50"/>
      <c r="N31" s="39"/>
      <c r="O31" s="39"/>
      <c r="P31" s="39"/>
      <c r="Q31" s="39"/>
      <c r="R31" s="39"/>
      <c r="S31" s="39"/>
      <c r="T31" s="50"/>
      <c r="U31" s="53"/>
      <c r="V31" s="53"/>
      <c r="W31" s="53"/>
      <c r="X31" s="53"/>
      <c r="Y31" s="53"/>
      <c r="Z31" s="53"/>
      <c r="AA31" s="50"/>
      <c r="AB31" s="54">
        <f>SUMPRODUCT(($N$17:$S$17&lt;&gt;"")*((N31:S31="")*$D31+(N31:S31&lt;&gt;"")*N31:S31)*((U31:Z31="")*IF($E31="",12,$E31)+(U31:Z31&lt;&gt;"")*U31:Z31))</f>
        <v>0</v>
      </c>
      <c r="AC31" s="14" t="str">
        <f>IF(OR($H$8=0,AB31=0),"",AB31/(12*$H$8))</f>
        <v/>
      </c>
    </row>
    <row r="32" spans="2:29" x14ac:dyDescent="0.3">
      <c r="B32" s="6" t="s">
        <v>261</v>
      </c>
      <c r="F32" s="15">
        <f t="shared" ref="F32:K32" si="12">SUM(F19:F26)+SUM(F28:F31)</f>
        <v>0</v>
      </c>
      <c r="G32" s="15">
        <f t="shared" si="12"/>
        <v>0</v>
      </c>
      <c r="H32" s="15">
        <f t="shared" si="12"/>
        <v>0</v>
      </c>
      <c r="I32" s="15">
        <f t="shared" si="12"/>
        <v>0</v>
      </c>
      <c r="J32" s="15">
        <f t="shared" si="12"/>
        <v>0</v>
      </c>
      <c r="K32" s="15">
        <f t="shared" si="12"/>
        <v>0</v>
      </c>
      <c r="L32" s="15">
        <f t="shared" si="11"/>
        <v>0</v>
      </c>
    </row>
    <row r="33" spans="2:12" x14ac:dyDescent="0.3">
      <c r="B33" s="5" t="s">
        <v>44</v>
      </c>
      <c r="D33" s="10">
        <f>LKP</f>
        <v>0.59859999999999991</v>
      </c>
      <c r="F33" s="13">
        <f t="shared" ref="F33:K33" si="13">F32*LKP</f>
        <v>0</v>
      </c>
      <c r="G33" s="13">
        <f t="shared" si="13"/>
        <v>0</v>
      </c>
      <c r="H33" s="13">
        <f t="shared" si="13"/>
        <v>0</v>
      </c>
      <c r="I33" s="13">
        <f t="shared" si="13"/>
        <v>0</v>
      </c>
      <c r="J33" s="13">
        <f t="shared" si="13"/>
        <v>0</v>
      </c>
      <c r="K33" s="13">
        <f t="shared" si="13"/>
        <v>0</v>
      </c>
      <c r="L33" s="13">
        <f t="shared" si="11"/>
        <v>0</v>
      </c>
    </row>
    <row r="34" spans="2:12" x14ac:dyDescent="0.3">
      <c r="B34" s="6" t="s">
        <v>262</v>
      </c>
      <c r="F34" s="15">
        <f t="shared" ref="F34:K34" si="14">F32+F33</f>
        <v>0</v>
      </c>
      <c r="G34" s="15">
        <f t="shared" si="14"/>
        <v>0</v>
      </c>
      <c r="H34" s="15">
        <f t="shared" si="14"/>
        <v>0</v>
      </c>
      <c r="I34" s="15">
        <f t="shared" si="14"/>
        <v>0</v>
      </c>
      <c r="J34" s="15">
        <f t="shared" si="14"/>
        <v>0</v>
      </c>
      <c r="K34" s="15">
        <f t="shared" si="14"/>
        <v>0</v>
      </c>
      <c r="L34" s="15">
        <f t="shared" si="11"/>
        <v>0</v>
      </c>
    </row>
    <row r="36" spans="2:12" ht="14.25" customHeight="1" x14ac:dyDescent="0.3">
      <c r="B36" s="64" t="s">
        <v>263</v>
      </c>
      <c r="C36" s="61"/>
      <c r="D36" s="61"/>
      <c r="E36" s="61"/>
      <c r="F36" s="61"/>
      <c r="G36" s="61"/>
      <c r="H36" s="61"/>
      <c r="I36" s="61"/>
      <c r="J36" s="61"/>
      <c r="K36" s="61"/>
      <c r="L36" s="61"/>
    </row>
    <row r="37" spans="2:12" x14ac:dyDescent="0.3">
      <c r="B37" s="69" t="s">
        <v>264</v>
      </c>
      <c r="C37" s="61"/>
      <c r="D37" s="61"/>
      <c r="E37" s="61"/>
      <c r="F37" s="61"/>
      <c r="G37" s="61"/>
      <c r="H37" s="61"/>
      <c r="I37" s="61"/>
      <c r="J37" s="61"/>
      <c r="K37" s="61"/>
      <c r="L37" s="61"/>
    </row>
    <row r="38" spans="2:12" x14ac:dyDescent="0.3">
      <c r="B38" s="5" t="s">
        <v>265</v>
      </c>
      <c r="F38" s="38"/>
      <c r="G38" s="38"/>
      <c r="H38" s="38"/>
      <c r="I38" s="38"/>
      <c r="J38" s="38"/>
      <c r="K38" s="38"/>
      <c r="L38" s="13">
        <f t="shared" ref="L38:L46" si="15">SUM(F38:K38)</f>
        <v>0</v>
      </c>
    </row>
    <row r="39" spans="2:12" x14ac:dyDescent="0.3">
      <c r="B39" s="5" t="s">
        <v>266</v>
      </c>
      <c r="F39" s="38"/>
      <c r="G39" s="38"/>
      <c r="H39" s="38"/>
      <c r="I39" s="38"/>
      <c r="J39" s="38"/>
      <c r="K39" s="38"/>
      <c r="L39" s="13">
        <f t="shared" si="15"/>
        <v>0</v>
      </c>
    </row>
    <row r="40" spans="2:12" x14ac:dyDescent="0.3">
      <c r="B40" s="5" t="s">
        <v>267</v>
      </c>
      <c r="F40" s="38"/>
      <c r="G40" s="38"/>
      <c r="H40" s="38"/>
      <c r="I40" s="38"/>
      <c r="J40" s="38"/>
      <c r="K40" s="38"/>
      <c r="L40" s="13">
        <f t="shared" si="15"/>
        <v>0</v>
      </c>
    </row>
    <row r="41" spans="2:12" x14ac:dyDescent="0.3">
      <c r="B41" s="5" t="s">
        <v>268</v>
      </c>
      <c r="F41" s="38"/>
      <c r="G41" s="38"/>
      <c r="H41" s="38"/>
      <c r="I41" s="38"/>
      <c r="J41" s="38"/>
      <c r="K41" s="38"/>
      <c r="L41" s="13">
        <f t="shared" si="15"/>
        <v>0</v>
      </c>
    </row>
    <row r="42" spans="2:12" x14ac:dyDescent="0.3">
      <c r="B42" s="5" t="s">
        <v>269</v>
      </c>
      <c r="F42" s="38"/>
      <c r="G42" s="38"/>
      <c r="H42" s="38"/>
      <c r="I42" s="38"/>
      <c r="J42" s="38"/>
      <c r="K42" s="38"/>
      <c r="L42" s="13">
        <f t="shared" si="15"/>
        <v>0</v>
      </c>
    </row>
    <row r="43" spans="2:12" x14ac:dyDescent="0.3">
      <c r="B43" s="5" t="s">
        <v>270</v>
      </c>
      <c r="F43" s="38"/>
      <c r="G43" s="38"/>
      <c r="H43" s="38"/>
      <c r="I43" s="38"/>
      <c r="J43" s="38"/>
      <c r="K43" s="38"/>
      <c r="L43" s="13">
        <f t="shared" si="15"/>
        <v>0</v>
      </c>
    </row>
    <row r="44" spans="2:12" x14ac:dyDescent="0.3">
      <c r="B44" s="5" t="s">
        <v>271</v>
      </c>
      <c r="F44" s="38"/>
      <c r="G44" s="38"/>
      <c r="H44" s="38"/>
      <c r="I44" s="38"/>
      <c r="J44" s="38"/>
      <c r="K44" s="38"/>
      <c r="L44" s="13">
        <f t="shared" si="15"/>
        <v>0</v>
      </c>
    </row>
    <row r="45" spans="2:12" x14ac:dyDescent="0.3">
      <c r="B45" s="5" t="s">
        <v>272</v>
      </c>
      <c r="F45" s="38"/>
      <c r="G45" s="38"/>
      <c r="H45" s="38"/>
      <c r="I45" s="38"/>
      <c r="J45" s="38"/>
      <c r="K45" s="38"/>
      <c r="L45" s="13">
        <f t="shared" si="15"/>
        <v>0</v>
      </c>
    </row>
    <row r="46" spans="2:12" x14ac:dyDescent="0.3">
      <c r="B46" s="6" t="s">
        <v>273</v>
      </c>
      <c r="F46" s="15">
        <f t="shared" ref="F46:K46" si="16">SUM(F38:F45)</f>
        <v>0</v>
      </c>
      <c r="G46" s="15">
        <f t="shared" si="16"/>
        <v>0</v>
      </c>
      <c r="H46" s="15">
        <f t="shared" si="16"/>
        <v>0</v>
      </c>
      <c r="I46" s="15">
        <f t="shared" si="16"/>
        <v>0</v>
      </c>
      <c r="J46" s="15">
        <f t="shared" si="16"/>
        <v>0</v>
      </c>
      <c r="K46" s="15">
        <f t="shared" si="16"/>
        <v>0</v>
      </c>
      <c r="L46" s="15">
        <f t="shared" si="15"/>
        <v>0</v>
      </c>
    </row>
    <row r="47" spans="2:12" x14ac:dyDescent="0.3">
      <c r="B47" s="69" t="s">
        <v>274</v>
      </c>
      <c r="C47" s="61"/>
      <c r="D47" s="61"/>
      <c r="E47" s="61"/>
      <c r="F47" s="61"/>
      <c r="G47" s="61"/>
      <c r="H47" s="61"/>
      <c r="I47" s="61"/>
      <c r="J47" s="61"/>
      <c r="K47" s="61"/>
      <c r="L47" s="61"/>
    </row>
    <row r="48" spans="2:12" x14ac:dyDescent="0.3">
      <c r="B48" s="5" t="s">
        <v>117</v>
      </c>
      <c r="F48" s="38"/>
      <c r="G48" s="38"/>
      <c r="H48" s="38"/>
      <c r="I48" s="38"/>
      <c r="J48" s="38"/>
      <c r="K48" s="38"/>
      <c r="L48" s="13">
        <f t="shared" ref="L48:L54" si="17">SUM(F48:K48)</f>
        <v>0</v>
      </c>
    </row>
    <row r="49" spans="2:29" x14ac:dyDescent="0.3">
      <c r="B49" s="5" t="s">
        <v>275</v>
      </c>
      <c r="F49" s="38"/>
      <c r="G49" s="38"/>
      <c r="H49" s="38"/>
      <c r="I49" s="38"/>
      <c r="J49" s="38"/>
      <c r="K49" s="38"/>
      <c r="L49" s="13">
        <f t="shared" si="17"/>
        <v>0</v>
      </c>
    </row>
    <row r="50" spans="2:29" x14ac:dyDescent="0.3">
      <c r="B50" s="5" t="s">
        <v>276</v>
      </c>
      <c r="F50" s="38"/>
      <c r="G50" s="38"/>
      <c r="H50" s="38"/>
      <c r="I50" s="38"/>
      <c r="J50" s="38"/>
      <c r="K50" s="38"/>
      <c r="L50" s="13">
        <f t="shared" si="17"/>
        <v>0</v>
      </c>
    </row>
    <row r="51" spans="2:29" x14ac:dyDescent="0.3">
      <c r="B51" s="5" t="s">
        <v>277</v>
      </c>
      <c r="F51" s="38"/>
      <c r="G51" s="38"/>
      <c r="H51" s="38"/>
      <c r="I51" s="38"/>
      <c r="J51" s="38"/>
      <c r="K51" s="38"/>
      <c r="L51" s="13">
        <f t="shared" si="17"/>
        <v>0</v>
      </c>
    </row>
    <row r="52" spans="2:29" x14ac:dyDescent="0.3">
      <c r="B52" s="5" t="s">
        <v>278</v>
      </c>
      <c r="F52" s="38"/>
      <c r="G52" s="38"/>
      <c r="H52" s="38"/>
      <c r="I52" s="38"/>
      <c r="J52" s="38"/>
      <c r="K52" s="38"/>
      <c r="L52" s="13">
        <f t="shared" si="17"/>
        <v>0</v>
      </c>
    </row>
    <row r="53" spans="2:29" x14ac:dyDescent="0.3">
      <c r="B53" s="5" t="s">
        <v>279</v>
      </c>
      <c r="F53" s="38"/>
      <c r="G53" s="38"/>
      <c r="H53" s="38"/>
      <c r="I53" s="38"/>
      <c r="J53" s="38"/>
      <c r="K53" s="38"/>
      <c r="L53" s="13">
        <f t="shared" si="17"/>
        <v>0</v>
      </c>
    </row>
    <row r="54" spans="2:29" x14ac:dyDescent="0.3">
      <c r="B54" s="6" t="s">
        <v>280</v>
      </c>
      <c r="F54" s="15">
        <f t="shared" ref="F54:K54" si="18">SUM(F48:F53)</f>
        <v>0</v>
      </c>
      <c r="G54" s="15">
        <f t="shared" si="18"/>
        <v>0</v>
      </c>
      <c r="H54" s="15">
        <f t="shared" si="18"/>
        <v>0</v>
      </c>
      <c r="I54" s="15">
        <f t="shared" si="18"/>
        <v>0</v>
      </c>
      <c r="J54" s="15">
        <f t="shared" si="18"/>
        <v>0</v>
      </c>
      <c r="K54" s="15">
        <f t="shared" si="18"/>
        <v>0</v>
      </c>
      <c r="L54" s="15">
        <f t="shared" si="17"/>
        <v>0</v>
      </c>
    </row>
    <row r="55" spans="2:29" x14ac:dyDescent="0.3">
      <c r="B55" s="69" t="s">
        <v>281</v>
      </c>
      <c r="C55" s="61"/>
      <c r="D55" s="61"/>
      <c r="E55" s="61"/>
      <c r="F55" s="61"/>
      <c r="G55" s="61"/>
      <c r="H55" s="61"/>
      <c r="I55" s="61"/>
      <c r="J55" s="61"/>
      <c r="K55" s="61"/>
      <c r="L55" s="61"/>
      <c r="M55" s="9"/>
      <c r="N55" s="64" t="s">
        <v>282</v>
      </c>
      <c r="O55" s="61"/>
      <c r="P55" s="61"/>
      <c r="Q55" s="61"/>
      <c r="R55" s="61"/>
      <c r="S55" s="61"/>
      <c r="T55" s="9"/>
      <c r="U55" s="64" t="s">
        <v>282</v>
      </c>
      <c r="V55" s="61"/>
      <c r="W55" s="61"/>
      <c r="X55" s="61"/>
      <c r="Y55" s="61"/>
      <c r="Z55" s="61"/>
      <c r="AA55" s="9"/>
      <c r="AB55" s="9"/>
      <c r="AC55" s="9"/>
    </row>
    <row r="56" spans="2:29" x14ac:dyDescent="0.3">
      <c r="B56" s="5" t="s">
        <v>283</v>
      </c>
      <c r="C56" s="67" t="s">
        <v>284</v>
      </c>
      <c r="D56" s="68"/>
      <c r="E56" s="68"/>
      <c r="G56" s="74" t="str">
        <f>IF($C$56="Transfer","→ NOT part of the INDI base","→ part of the INDI base")</f>
        <v>→ part of the INDI base</v>
      </c>
      <c r="H56" s="61"/>
      <c r="I56" s="61"/>
      <c r="J56" s="61"/>
      <c r="K56" s="61"/>
      <c r="L56" s="61"/>
      <c r="M56" s="50"/>
      <c r="T56" s="50"/>
      <c r="AA56" s="50"/>
    </row>
    <row r="57" spans="2:29" x14ac:dyDescent="0.3">
      <c r="B57" s="1"/>
      <c r="C57" s="38"/>
      <c r="D57" s="39"/>
      <c r="E57" s="34">
        <v>12</v>
      </c>
      <c r="F57" s="13">
        <f>IF(1&lt;=$H$8,$C57*IF(U57="",IF($E57="",12,$E57),U57)*IF(N57="",$D57,N57)*(1+SAL_IDX)^0,0)</f>
        <v>0</v>
      </c>
      <c r="G57" s="13">
        <f>IF(2&lt;=$H$8,$C57*IF(V57="",IF($E57="",12,$E57),V57)*IF(O57="",$D57,O57)*(1+SAL_IDX)^1,0)</f>
        <v>0</v>
      </c>
      <c r="H57" s="13">
        <f>IF(3&lt;=$H$8,$C57*IF(W57="",IF($E57="",12,$E57),W57)*IF(P57="",$D57,P57)*(1+SAL_IDX)^2,0)</f>
        <v>0</v>
      </c>
      <c r="I57" s="13">
        <f>IF(4&lt;=$H$8,$C57*IF(X57="",IF($E57="",12,$E57),X57)*IF(Q57="",$D57,Q57)*(1+SAL_IDX)^3,0)</f>
        <v>0</v>
      </c>
      <c r="J57" s="13">
        <f>IF(5&lt;=$H$8,$C57*IF(Y57="",IF($E57="",12,$E57),Y57)*IF(R57="",$D57,R57)*(1+SAL_IDX)^4,0)</f>
        <v>0</v>
      </c>
      <c r="K57" s="13">
        <f>IF(6&lt;=$H$8,$C57*IF(Z57="",IF($E57="",12,$E57),Z57)*IF(S57="",$D57,S57)*(1+SAL_IDX)^5,0)</f>
        <v>0</v>
      </c>
      <c r="L57" s="13">
        <f t="shared" ref="L57:L62" si="19">SUM(F57:K57)</f>
        <v>0</v>
      </c>
      <c r="M57" s="50"/>
      <c r="N57" s="39"/>
      <c r="O57" s="39"/>
      <c r="P57" s="39"/>
      <c r="Q57" s="39"/>
      <c r="R57" s="39"/>
      <c r="S57" s="39"/>
      <c r="T57" s="50"/>
      <c r="U57" s="53"/>
      <c r="V57" s="53"/>
      <c r="W57" s="53"/>
      <c r="X57" s="53"/>
      <c r="Y57" s="53"/>
      <c r="Z57" s="53"/>
      <c r="AA57" s="50"/>
      <c r="AB57" s="54">
        <f>SUMPRODUCT(($N$17:$S$17&lt;&gt;"")*((N57:S57="")*$D57+(N57:S57&lt;&gt;"")*N57:S57)*((U57:Z57="")*IF($E57="",12,$E57)+(U57:Z57&lt;&gt;"")*U57:Z57))</f>
        <v>0</v>
      </c>
      <c r="AC57" s="14" t="str">
        <f>IF(OR($H$8=0,AB57=0),"",AB57/(12*$H$8))</f>
        <v/>
      </c>
    </row>
    <row r="58" spans="2:29" x14ac:dyDescent="0.3">
      <c r="B58" s="1"/>
      <c r="C58" s="38"/>
      <c r="D58" s="39"/>
      <c r="E58" s="34">
        <v>12</v>
      </c>
      <c r="F58" s="13">
        <f>IF(1&lt;=$H$8,$C58*IF(U58="",IF($E58="",12,$E58),U58)*IF(N58="",$D58,N58)*(1+SAL_IDX)^0,0)</f>
        <v>0</v>
      </c>
      <c r="G58" s="13">
        <f>IF(2&lt;=$H$8,$C58*IF(V58="",IF($E58="",12,$E58),V58)*IF(O58="",$D58,O58)*(1+SAL_IDX)^1,0)</f>
        <v>0</v>
      </c>
      <c r="H58" s="13">
        <f>IF(3&lt;=$H$8,$C58*IF(W58="",IF($E58="",12,$E58),W58)*IF(P58="",$D58,P58)*(1+SAL_IDX)^2,0)</f>
        <v>0</v>
      </c>
      <c r="I58" s="13">
        <f>IF(4&lt;=$H$8,$C58*IF(X58="",IF($E58="",12,$E58),X58)*IF(Q58="",$D58,Q58)*(1+SAL_IDX)^3,0)</f>
        <v>0</v>
      </c>
      <c r="J58" s="13">
        <f>IF(5&lt;=$H$8,$C58*IF(Y58="",IF($E58="",12,$E58),Y58)*IF(R58="",$D58,R58)*(1+SAL_IDX)^4,0)</f>
        <v>0</v>
      </c>
      <c r="K58" s="13">
        <f>IF(6&lt;=$H$8,$C58*IF(Z58="",IF($E58="",12,$E58),Z58)*IF(S58="",$D58,S58)*(1+SAL_IDX)^5,0)</f>
        <v>0</v>
      </c>
      <c r="L58" s="13">
        <f t="shared" si="19"/>
        <v>0</v>
      </c>
      <c r="M58" s="50"/>
      <c r="N58" s="39"/>
      <c r="O58" s="39"/>
      <c r="P58" s="39"/>
      <c r="Q58" s="39"/>
      <c r="R58" s="39"/>
      <c r="S58" s="39"/>
      <c r="T58" s="50"/>
      <c r="U58" s="53"/>
      <c r="V58" s="53"/>
      <c r="W58" s="53"/>
      <c r="X58" s="53"/>
      <c r="Y58" s="53"/>
      <c r="Z58" s="53"/>
      <c r="AA58" s="50"/>
      <c r="AB58" s="54">
        <f>SUMPRODUCT(($N$17:$S$17&lt;&gt;"")*((N58:S58="")*$D58+(N58:S58&lt;&gt;"")*N58:S58)*((U58:Z58="")*IF($E58="",12,$E58)+(U58:Z58&lt;&gt;"")*U58:Z58))</f>
        <v>0</v>
      </c>
      <c r="AC58" s="14" t="str">
        <f>IF(OR($H$8=0,AB58=0),"",AB58/(12*$H$8))</f>
        <v/>
      </c>
    </row>
    <row r="59" spans="2:29" x14ac:dyDescent="0.3">
      <c r="B59" s="1"/>
      <c r="C59" s="38"/>
      <c r="D59" s="39"/>
      <c r="E59" s="34">
        <v>12</v>
      </c>
      <c r="F59" s="13">
        <f>IF(1&lt;=$H$8,$C59*IF(U59="",IF($E59="",12,$E59),U59)*IF(N59="",$D59,N59)*(1+SAL_IDX)^0,0)</f>
        <v>0</v>
      </c>
      <c r="G59" s="13">
        <f>IF(2&lt;=$H$8,$C59*IF(V59="",IF($E59="",12,$E59),V59)*IF(O59="",$D59,O59)*(1+SAL_IDX)^1,0)</f>
        <v>0</v>
      </c>
      <c r="H59" s="13">
        <f>IF(3&lt;=$H$8,$C59*IF(W59="",IF($E59="",12,$E59),W59)*IF(P59="",$D59,P59)*(1+SAL_IDX)^2,0)</f>
        <v>0</v>
      </c>
      <c r="I59" s="13">
        <f>IF(4&lt;=$H$8,$C59*IF(X59="",IF($E59="",12,$E59),X59)*IF(Q59="",$D59,Q59)*(1+SAL_IDX)^3,0)</f>
        <v>0</v>
      </c>
      <c r="J59" s="13">
        <f>IF(5&lt;=$H$8,$C59*IF(Y59="",IF($E59="",12,$E59),Y59)*IF(R59="",$D59,R59)*(1+SAL_IDX)^4,0)</f>
        <v>0</v>
      </c>
      <c r="K59" s="13">
        <f>IF(6&lt;=$H$8,$C59*IF(Z59="",IF($E59="",12,$E59),Z59)*IF(S59="",$D59,S59)*(1+SAL_IDX)^5,0)</f>
        <v>0</v>
      </c>
      <c r="L59" s="13">
        <f t="shared" si="19"/>
        <v>0</v>
      </c>
      <c r="M59" s="50"/>
      <c r="N59" s="39"/>
      <c r="O59" s="39"/>
      <c r="P59" s="39"/>
      <c r="Q59" s="39"/>
      <c r="R59" s="39"/>
      <c r="S59" s="39"/>
      <c r="T59" s="50"/>
      <c r="U59" s="53"/>
      <c r="V59" s="53"/>
      <c r="W59" s="53"/>
      <c r="X59" s="53"/>
      <c r="Y59" s="53"/>
      <c r="Z59" s="53"/>
      <c r="AA59" s="50"/>
      <c r="AB59" s="54">
        <f>SUMPRODUCT(($N$17:$S$17&lt;&gt;"")*((N59:S59="")*$D59+(N59:S59&lt;&gt;"")*N59:S59)*((U59:Z59="")*IF($E59="",12,$E59)+(U59:Z59&lt;&gt;"")*U59:Z59))</f>
        <v>0</v>
      </c>
      <c r="AC59" s="14" t="str">
        <f>IF(OR($H$8=0,AB59=0),"",AB59/(12*$H$8))</f>
        <v/>
      </c>
    </row>
    <row r="60" spans="2:29" x14ac:dyDescent="0.3">
      <c r="B60" s="1"/>
      <c r="C60" s="38"/>
      <c r="D60" s="39"/>
      <c r="E60" s="34">
        <v>12</v>
      </c>
      <c r="F60" s="13">
        <f>IF(1&lt;=$H$8,$C60*IF(U60="",IF($E60="",12,$E60),U60)*IF(N60="",$D60,N60)*(1+SAL_IDX)^0,0)</f>
        <v>0</v>
      </c>
      <c r="G60" s="13">
        <f>IF(2&lt;=$H$8,$C60*IF(V60="",IF($E60="",12,$E60),V60)*IF(O60="",$D60,O60)*(1+SAL_IDX)^1,0)</f>
        <v>0</v>
      </c>
      <c r="H60" s="13">
        <f>IF(3&lt;=$H$8,$C60*IF(W60="",IF($E60="",12,$E60),W60)*IF(P60="",$D60,P60)*(1+SAL_IDX)^2,0)</f>
        <v>0</v>
      </c>
      <c r="I60" s="13">
        <f>IF(4&lt;=$H$8,$C60*IF(X60="",IF($E60="",12,$E60),X60)*IF(Q60="",$D60,Q60)*(1+SAL_IDX)^3,0)</f>
        <v>0</v>
      </c>
      <c r="J60" s="13">
        <f>IF(5&lt;=$H$8,$C60*IF(Y60="",IF($E60="",12,$E60),Y60)*IF(R60="",$D60,R60)*(1+SAL_IDX)^4,0)</f>
        <v>0</v>
      </c>
      <c r="K60" s="13">
        <f>IF(6&lt;=$H$8,$C60*IF(Z60="",IF($E60="",12,$E60),Z60)*IF(S60="",$D60,S60)*(1+SAL_IDX)^5,0)</f>
        <v>0</v>
      </c>
      <c r="L60" s="13">
        <f t="shared" si="19"/>
        <v>0</v>
      </c>
      <c r="M60" s="50"/>
      <c r="N60" s="39"/>
      <c r="O60" s="39"/>
      <c r="P60" s="39"/>
      <c r="Q60" s="39"/>
      <c r="R60" s="39"/>
      <c r="S60" s="39"/>
      <c r="T60" s="50"/>
      <c r="U60" s="53"/>
      <c r="V60" s="53"/>
      <c r="W60" s="53"/>
      <c r="X60" s="53"/>
      <c r="Y60" s="53"/>
      <c r="Z60" s="53"/>
      <c r="AA60" s="50"/>
      <c r="AB60" s="54">
        <f>SUMPRODUCT(($N$17:$S$17&lt;&gt;"")*((N60:S60="")*$D60+(N60:S60&lt;&gt;"")*N60:S60)*((U60:Z60="")*IF($E60="",12,$E60)+(U60:Z60&lt;&gt;"")*U60:Z60))</f>
        <v>0</v>
      </c>
      <c r="AC60" s="14" t="str">
        <f>IF(OR($H$8=0,AB60=0),"",AB60/(12*$H$8))</f>
        <v/>
      </c>
    </row>
    <row r="61" spans="2:29" x14ac:dyDescent="0.3">
      <c r="B61" s="6" t="s">
        <v>285</v>
      </c>
      <c r="F61" s="15">
        <f t="shared" ref="F61:K61" si="20">SUM(F57:F60)</f>
        <v>0</v>
      </c>
      <c r="G61" s="15">
        <f t="shared" si="20"/>
        <v>0</v>
      </c>
      <c r="H61" s="15">
        <f t="shared" si="20"/>
        <v>0</v>
      </c>
      <c r="I61" s="15">
        <f t="shared" si="20"/>
        <v>0</v>
      </c>
      <c r="J61" s="15">
        <f t="shared" si="20"/>
        <v>0</v>
      </c>
      <c r="K61" s="15">
        <f t="shared" si="20"/>
        <v>0</v>
      </c>
      <c r="L61" s="15">
        <f t="shared" si="19"/>
        <v>0</v>
      </c>
    </row>
    <row r="62" spans="2:29" x14ac:dyDescent="0.3">
      <c r="B62" s="6" t="s">
        <v>286</v>
      </c>
      <c r="D62" s="10">
        <f>LKP_EXT</f>
        <v>0.47499999999999998</v>
      </c>
      <c r="F62" s="15">
        <f t="shared" ref="F62:K62" si="21">F61*(1+LKP_EXT)</f>
        <v>0</v>
      </c>
      <c r="G62" s="15">
        <f t="shared" si="21"/>
        <v>0</v>
      </c>
      <c r="H62" s="15">
        <f t="shared" si="21"/>
        <v>0</v>
      </c>
      <c r="I62" s="15">
        <f t="shared" si="21"/>
        <v>0</v>
      </c>
      <c r="J62" s="15">
        <f t="shared" si="21"/>
        <v>0</v>
      </c>
      <c r="K62" s="15">
        <f t="shared" si="21"/>
        <v>0</v>
      </c>
      <c r="L62" s="15">
        <f t="shared" si="19"/>
        <v>0</v>
      </c>
    </row>
    <row r="64" spans="2:29" ht="14.25" customHeight="1" x14ac:dyDescent="0.3">
      <c r="B64" s="64" t="s">
        <v>287</v>
      </c>
      <c r="C64" s="61"/>
      <c r="D64" s="61"/>
      <c r="E64" s="61"/>
      <c r="F64" s="61"/>
      <c r="G64" s="61"/>
      <c r="H64" s="61"/>
      <c r="I64" s="61"/>
      <c r="J64" s="61"/>
      <c r="K64" s="61"/>
      <c r="L64" s="61"/>
    </row>
    <row r="65" spans="2:12" x14ac:dyDescent="0.3">
      <c r="B65" s="5" t="s">
        <v>288</v>
      </c>
      <c r="F65" s="13">
        <f t="shared" ref="F65:K65" si="22">F34+F46+IF($C$56="Transfer",0,F62)</f>
        <v>0</v>
      </c>
      <c r="G65" s="13">
        <f t="shared" si="22"/>
        <v>0</v>
      </c>
      <c r="H65" s="13">
        <f t="shared" si="22"/>
        <v>0</v>
      </c>
      <c r="I65" s="13">
        <f t="shared" si="22"/>
        <v>0</v>
      </c>
      <c r="J65" s="13">
        <f t="shared" si="22"/>
        <v>0</v>
      </c>
      <c r="K65" s="13">
        <f t="shared" si="22"/>
        <v>0</v>
      </c>
      <c r="L65" s="13">
        <f>SUM(F65:K65)</f>
        <v>0</v>
      </c>
    </row>
    <row r="66" spans="2:12" x14ac:dyDescent="0.3">
      <c r="B66" s="5" t="s">
        <v>289</v>
      </c>
      <c r="D66" s="10">
        <f>IFERROR(VLOOKUP($C$7,INST_TAB,5,FALSE()),INDI_KI)</f>
        <v>0.28989999999999999</v>
      </c>
      <c r="F66" s="13">
        <f t="shared" ref="F66:K66" si="23">F65*$D$66</f>
        <v>0</v>
      </c>
      <c r="G66" s="13">
        <f t="shared" si="23"/>
        <v>0</v>
      </c>
      <c r="H66" s="13">
        <f t="shared" si="23"/>
        <v>0</v>
      </c>
      <c r="I66" s="13">
        <f t="shared" si="23"/>
        <v>0</v>
      </c>
      <c r="J66" s="13">
        <f t="shared" si="23"/>
        <v>0</v>
      </c>
      <c r="K66" s="13">
        <f t="shared" si="23"/>
        <v>0</v>
      </c>
      <c r="L66" s="13">
        <f>SUM(F66:K66)</f>
        <v>0</v>
      </c>
    </row>
    <row r="68" spans="2:12" ht="21.75" customHeight="1" x14ac:dyDescent="0.3">
      <c r="B68" s="40" t="s">
        <v>290</v>
      </c>
      <c r="C68" s="41"/>
      <c r="D68" s="41"/>
      <c r="E68" s="41"/>
      <c r="F68" s="42">
        <f t="shared" ref="F68:K68" si="24">F34+F46+F54+F62+F66</f>
        <v>0</v>
      </c>
      <c r="G68" s="42">
        <f t="shared" si="24"/>
        <v>0</v>
      </c>
      <c r="H68" s="42">
        <f t="shared" si="24"/>
        <v>0</v>
      </c>
      <c r="I68" s="42">
        <f t="shared" si="24"/>
        <v>0</v>
      </c>
      <c r="J68" s="42">
        <f t="shared" si="24"/>
        <v>0</v>
      </c>
      <c r="K68" s="42">
        <f t="shared" si="24"/>
        <v>0</v>
      </c>
      <c r="L68" s="42">
        <f>SUM(F68:K68)</f>
        <v>0</v>
      </c>
    </row>
    <row r="70" spans="2:12" ht="19.5" customHeight="1" x14ac:dyDescent="0.3">
      <c r="B70" s="64" t="s">
        <v>291</v>
      </c>
      <c r="C70" s="61"/>
      <c r="D70" s="61"/>
      <c r="E70" s="61"/>
      <c r="F70" s="61"/>
      <c r="G70" s="61"/>
      <c r="H70" s="61"/>
      <c r="I70" s="61"/>
      <c r="J70" s="61"/>
      <c r="K70" s="61"/>
      <c r="L70" s="61"/>
    </row>
    <row r="71" spans="2:12" x14ac:dyDescent="0.3">
      <c r="B71" s="5" t="s">
        <v>292</v>
      </c>
      <c r="D71" s="36">
        <f>IF($H$12=0,1,IFERROR(SUMPRODUCT((C19:C26-(C19:C26&gt;$H$12)*(C19:C26-$H$12))*AB19:AB26)/SUMPRODUCT(C19:C26*AB19:AB26),1))</f>
        <v>1</v>
      </c>
      <c r="F71" s="13">
        <f t="shared" ref="F71:K71" si="25">SUM(F19:F26)*$D$71+SUM(F28:F31)</f>
        <v>0</v>
      </c>
      <c r="G71" s="13">
        <f t="shared" si="25"/>
        <v>0</v>
      </c>
      <c r="H71" s="13">
        <f t="shared" si="25"/>
        <v>0</v>
      </c>
      <c r="I71" s="13">
        <f t="shared" si="25"/>
        <v>0</v>
      </c>
      <c r="J71" s="13">
        <f t="shared" si="25"/>
        <v>0</v>
      </c>
      <c r="K71" s="13">
        <f t="shared" si="25"/>
        <v>0</v>
      </c>
      <c r="L71" s="13">
        <f>SUM(F71:K71)</f>
        <v>0</v>
      </c>
    </row>
    <row r="72" spans="2:12" x14ac:dyDescent="0.3">
      <c r="B72" s="5" t="s">
        <v>293</v>
      </c>
      <c r="D72" s="10">
        <f>$C$13</f>
        <v>0.59859999999999991</v>
      </c>
      <c r="F72" s="13">
        <f t="shared" ref="F72:K72" si="26">F71*$C$13</f>
        <v>0</v>
      </c>
      <c r="G72" s="13">
        <f t="shared" si="26"/>
        <v>0</v>
      </c>
      <c r="H72" s="13">
        <f t="shared" si="26"/>
        <v>0</v>
      </c>
      <c r="I72" s="13">
        <f t="shared" si="26"/>
        <v>0</v>
      </c>
      <c r="J72" s="13">
        <f t="shared" si="26"/>
        <v>0</v>
      </c>
      <c r="K72" s="13">
        <f t="shared" si="26"/>
        <v>0</v>
      </c>
      <c r="L72" s="13">
        <f>SUM(F72:K72)</f>
        <v>0</v>
      </c>
    </row>
    <row r="73" spans="2:12" x14ac:dyDescent="0.3">
      <c r="B73" s="5" t="s">
        <v>294</v>
      </c>
      <c r="F73" s="13">
        <f t="shared" ref="F73:K73" si="27">F46+F54+F62-IF($H$13="No",F48,0)</f>
        <v>0</v>
      </c>
      <c r="G73" s="13">
        <f t="shared" si="27"/>
        <v>0</v>
      </c>
      <c r="H73" s="13">
        <f t="shared" si="27"/>
        <v>0</v>
      </c>
      <c r="I73" s="13">
        <f t="shared" si="27"/>
        <v>0</v>
      </c>
      <c r="J73" s="13">
        <f t="shared" si="27"/>
        <v>0</v>
      </c>
      <c r="K73" s="13">
        <f t="shared" si="27"/>
        <v>0</v>
      </c>
      <c r="L73" s="13">
        <f>SUM(F73:K73)</f>
        <v>0</v>
      </c>
    </row>
    <row r="74" spans="2:12" x14ac:dyDescent="0.3">
      <c r="B74" s="5" t="s">
        <v>295</v>
      </c>
      <c r="D74" s="10">
        <f>$C$12</f>
        <v>0.28989999999999999</v>
      </c>
      <c r="F74" s="13">
        <f t="shared" ref="F74:K74" si="28">IF($C$12=0,0,IF($H$11="Share of grant",IFERROR((F71+F72+F73)*$C$12/(1-$C$12),0),IF($H$11="Total direct costs",(F71+F72+F73-F52)*$C$12,(F71+F72+F46+IF($C$56="Transfer",0,F62))*$C$12)))</f>
        <v>0</v>
      </c>
      <c r="G74" s="13">
        <f t="shared" si="28"/>
        <v>0</v>
      </c>
      <c r="H74" s="13">
        <f t="shared" si="28"/>
        <v>0</v>
      </c>
      <c r="I74" s="13">
        <f t="shared" si="28"/>
        <v>0</v>
      </c>
      <c r="J74" s="13">
        <f t="shared" si="28"/>
        <v>0</v>
      </c>
      <c r="K74" s="13">
        <f t="shared" si="28"/>
        <v>0</v>
      </c>
      <c r="L74" s="13">
        <f>SUM(F74:K74)</f>
        <v>0</v>
      </c>
    </row>
    <row r="75" spans="2:12" x14ac:dyDescent="0.3">
      <c r="B75" s="32" t="s">
        <v>296</v>
      </c>
      <c r="F75" s="33">
        <f t="shared" ref="F75:K75" si="29">F71+F72+F73+F74</f>
        <v>0</v>
      </c>
      <c r="G75" s="33">
        <f t="shared" si="29"/>
        <v>0</v>
      </c>
      <c r="H75" s="33">
        <f t="shared" si="29"/>
        <v>0</v>
      </c>
      <c r="I75" s="33">
        <f t="shared" si="29"/>
        <v>0</v>
      </c>
      <c r="J75" s="33">
        <f t="shared" si="29"/>
        <v>0</v>
      </c>
      <c r="K75" s="33">
        <f t="shared" si="29"/>
        <v>0</v>
      </c>
      <c r="L75" s="33">
        <f>SUM(F75:K75)</f>
        <v>0</v>
      </c>
    </row>
    <row r="77" spans="2:12" ht="19.5" customHeight="1" x14ac:dyDescent="0.3">
      <c r="B77" s="64" t="s">
        <v>297</v>
      </c>
      <c r="C77" s="61"/>
      <c r="D77" s="61"/>
      <c r="E77" s="61"/>
      <c r="F77" s="61"/>
      <c r="G77" s="61"/>
      <c r="H77" s="61"/>
      <c r="I77" s="61"/>
      <c r="J77" s="61"/>
      <c r="K77" s="61"/>
      <c r="L77" s="61"/>
    </row>
    <row r="78" spans="2:12" x14ac:dyDescent="0.3">
      <c r="B78" s="5" t="s">
        <v>298</v>
      </c>
      <c r="F78" s="13">
        <f t="shared" ref="F78:K78" si="30">F34-F71-F72</f>
        <v>0</v>
      </c>
      <c r="G78" s="13">
        <f t="shared" si="30"/>
        <v>0</v>
      </c>
      <c r="H78" s="13">
        <f t="shared" si="30"/>
        <v>0</v>
      </c>
      <c r="I78" s="13">
        <f t="shared" si="30"/>
        <v>0</v>
      </c>
      <c r="J78" s="13">
        <f t="shared" si="30"/>
        <v>0</v>
      </c>
      <c r="K78" s="13">
        <f t="shared" si="30"/>
        <v>0</v>
      </c>
      <c r="L78" s="13">
        <f>SUM(F78:K78)</f>
        <v>0</v>
      </c>
    </row>
    <row r="79" spans="2:12" x14ac:dyDescent="0.3">
      <c r="B79" s="5" t="s">
        <v>299</v>
      </c>
      <c r="F79" s="13">
        <f t="shared" ref="F79:K79" si="31">IF($H$13="No",F48,0)</f>
        <v>0</v>
      </c>
      <c r="G79" s="13">
        <f t="shared" si="31"/>
        <v>0</v>
      </c>
      <c r="H79" s="13">
        <f t="shared" si="31"/>
        <v>0</v>
      </c>
      <c r="I79" s="13">
        <f t="shared" si="31"/>
        <v>0</v>
      </c>
      <c r="J79" s="13">
        <f t="shared" si="31"/>
        <v>0</v>
      </c>
      <c r="K79" s="13">
        <f t="shared" si="31"/>
        <v>0</v>
      </c>
      <c r="L79" s="13">
        <f>SUM(F79:K79)</f>
        <v>0</v>
      </c>
    </row>
    <row r="80" spans="2:12" x14ac:dyDescent="0.3">
      <c r="B80" s="5" t="s">
        <v>300</v>
      </c>
      <c r="F80" s="13">
        <f t="shared" ref="F80:K80" si="32">F66-F74</f>
        <v>0</v>
      </c>
      <c r="G80" s="13">
        <f t="shared" si="32"/>
        <v>0</v>
      </c>
      <c r="H80" s="13">
        <f t="shared" si="32"/>
        <v>0</v>
      </c>
      <c r="I80" s="13">
        <f t="shared" si="32"/>
        <v>0</v>
      </c>
      <c r="J80" s="13">
        <f t="shared" si="32"/>
        <v>0</v>
      </c>
      <c r="K80" s="13">
        <f t="shared" si="32"/>
        <v>0</v>
      </c>
      <c r="L80" s="13">
        <f>SUM(F80:K80)</f>
        <v>0</v>
      </c>
    </row>
    <row r="81" spans="2:12" x14ac:dyDescent="0.3">
      <c r="B81" s="32" t="s">
        <v>214</v>
      </c>
      <c r="D81" s="43" t="str">
        <f>IF(ROUND($L$81-($L$68-$L$75),2)=0,"","DISCREPANCY!")</f>
        <v/>
      </c>
      <c r="F81" s="33">
        <f t="shared" ref="F81:K81" si="33">F78+F79+F80</f>
        <v>0</v>
      </c>
      <c r="G81" s="33">
        <f t="shared" si="33"/>
        <v>0</v>
      </c>
      <c r="H81" s="33">
        <f t="shared" si="33"/>
        <v>0</v>
      </c>
      <c r="I81" s="33">
        <f t="shared" si="33"/>
        <v>0</v>
      </c>
      <c r="J81" s="33">
        <f t="shared" si="33"/>
        <v>0</v>
      </c>
      <c r="K81" s="33">
        <f t="shared" si="33"/>
        <v>0</v>
      </c>
      <c r="L81" s="33">
        <f>SUM(F81:K81)</f>
        <v>0</v>
      </c>
    </row>
    <row r="82" spans="2:12" x14ac:dyDescent="0.3">
      <c r="B82" s="5" t="s">
        <v>301</v>
      </c>
      <c r="F82" s="66" t="str">
        <f>IF($C$14=0,"",IF($L$82&gt;=$C$14,"— meets the funder's co-financing requirement","— BELOW the funder's co-financing requirement"))</f>
        <v/>
      </c>
      <c r="G82" s="61"/>
      <c r="H82" s="61"/>
      <c r="I82" s="61"/>
      <c r="J82" s="61"/>
      <c r="K82" s="61"/>
      <c r="L82" s="16">
        <f>IF($L$68=0,0,$L$81/$L$68)</f>
        <v>0</v>
      </c>
    </row>
    <row r="84" spans="2:12" ht="19.5" customHeight="1" x14ac:dyDescent="0.3">
      <c r="B84" s="64" t="s">
        <v>302</v>
      </c>
      <c r="C84" s="61"/>
      <c r="D84" s="61"/>
      <c r="E84" s="61"/>
      <c r="F84" s="61"/>
      <c r="G84" s="61"/>
      <c r="H84" s="61"/>
      <c r="I84" s="61"/>
      <c r="J84" s="61"/>
      <c r="K84" s="61"/>
      <c r="L84" s="61"/>
    </row>
    <row r="85" spans="2:12" x14ac:dyDescent="0.3">
      <c r="B85" s="5" t="s">
        <v>303</v>
      </c>
      <c r="F85" s="38"/>
      <c r="G85" s="38"/>
      <c r="H85" s="38"/>
      <c r="I85" s="38"/>
      <c r="J85" s="38"/>
      <c r="K85" s="38"/>
      <c r="L85" s="13">
        <f>SUM(F85:K85)</f>
        <v>0</v>
      </c>
    </row>
    <row r="86" spans="2:12" x14ac:dyDescent="0.3">
      <c r="B86" s="5" t="s">
        <v>304</v>
      </c>
      <c r="F86" s="13" t="str">
        <f t="shared" ref="F86:L86" si="34">IF($L$85=0,"",F85-F75)</f>
        <v/>
      </c>
      <c r="G86" s="13" t="str">
        <f t="shared" si="34"/>
        <v/>
      </c>
      <c r="H86" s="13" t="str">
        <f t="shared" si="34"/>
        <v/>
      </c>
      <c r="I86" s="13" t="str">
        <f t="shared" si="34"/>
        <v/>
      </c>
      <c r="J86" s="13" t="str">
        <f t="shared" si="34"/>
        <v/>
      </c>
      <c r="K86" s="13" t="str">
        <f t="shared" si="34"/>
        <v/>
      </c>
      <c r="L86" s="15" t="str">
        <f t="shared" si="34"/>
        <v/>
      </c>
    </row>
    <row r="88" spans="2:12" x14ac:dyDescent="0.3">
      <c r="B88" s="63" t="s">
        <v>305</v>
      </c>
      <c r="C88" s="61"/>
      <c r="D88" s="61"/>
      <c r="E88" s="61"/>
      <c r="F88" s="61"/>
      <c r="G88" s="61"/>
      <c r="H88" s="61"/>
      <c r="I88" s="61"/>
      <c r="J88" s="61"/>
      <c r="K88" s="61"/>
      <c r="L88" s="61"/>
    </row>
    <row r="90" spans="2:12" ht="19.5" customHeight="1" x14ac:dyDescent="0.3">
      <c r="B90" s="64" t="s">
        <v>306</v>
      </c>
      <c r="C90" s="61"/>
      <c r="D90" s="61"/>
      <c r="E90" s="61"/>
      <c r="F90" s="61"/>
      <c r="G90" s="61"/>
      <c r="H90" s="61"/>
      <c r="I90" s="61"/>
      <c r="J90" s="61"/>
      <c r="K90" s="61"/>
      <c r="L90" s="61"/>
    </row>
    <row r="91" spans="2:12" x14ac:dyDescent="0.3">
      <c r="B91" s="51" t="s">
        <v>307</v>
      </c>
      <c r="C91" s="51"/>
      <c r="D91" s="51"/>
      <c r="E91" s="51"/>
      <c r="F91" s="52">
        <f t="shared" ref="F91:K91" si="35">F$17</f>
        <v>2027</v>
      </c>
      <c r="G91" s="52">
        <f t="shared" si="35"/>
        <v>2028</v>
      </c>
      <c r="H91" s="52">
        <f t="shared" si="35"/>
        <v>2029</v>
      </c>
      <c r="I91" s="52" t="str">
        <f t="shared" si="35"/>
        <v/>
      </c>
      <c r="J91" s="52" t="str">
        <f t="shared" si="35"/>
        <v/>
      </c>
      <c r="K91" s="52" t="str">
        <f t="shared" si="35"/>
        <v/>
      </c>
      <c r="L91" s="51" t="s">
        <v>250</v>
      </c>
    </row>
    <row r="92" spans="2:12" x14ac:dyDescent="0.3">
      <c r="B92" s="55" t="s">
        <v>308</v>
      </c>
      <c r="F92" s="54">
        <f t="shared" ref="F92:K92" si="36">IF(F$17="",0,SUMPRODUCT(((N19:N26="")*$D$19:$D$26+(N19:N26&lt;&gt;"")*N19:N26)*((U19:U26="")*($E$19:$E$26+12*($E$19:$E$26=""))+(U19:U26&lt;&gt;"")*U19:U26)))</f>
        <v>0</v>
      </c>
      <c r="G92" s="54">
        <f t="shared" si="36"/>
        <v>0</v>
      </c>
      <c r="H92" s="54">
        <f t="shared" si="36"/>
        <v>0</v>
      </c>
      <c r="I92" s="54">
        <f t="shared" si="36"/>
        <v>0</v>
      </c>
      <c r="J92" s="54">
        <f t="shared" si="36"/>
        <v>0</v>
      </c>
      <c r="K92" s="54">
        <f t="shared" si="36"/>
        <v>0</v>
      </c>
      <c r="L92" s="54">
        <f>SUM(F92:K92)</f>
        <v>0</v>
      </c>
    </row>
    <row r="93" spans="2:12" x14ac:dyDescent="0.3">
      <c r="B93" s="55" t="s">
        <v>309</v>
      </c>
      <c r="F93" s="54">
        <f t="shared" ref="F93:K93" si="37">IF(F$17="",0,SUMPRODUCT(((N28:N31="")*$D$28:$D$31+(N28:N31&lt;&gt;"")*N28:N31)*((U28:U31="")*($E$28:$E$31+12*($E$28:$E$31=""))+(U28:U31&lt;&gt;"")*U28:U31)))</f>
        <v>0</v>
      </c>
      <c r="G93" s="54">
        <f t="shared" si="37"/>
        <v>0</v>
      </c>
      <c r="H93" s="54">
        <f t="shared" si="37"/>
        <v>0</v>
      </c>
      <c r="I93" s="54">
        <f t="shared" si="37"/>
        <v>0</v>
      </c>
      <c r="J93" s="54">
        <f t="shared" si="37"/>
        <v>0</v>
      </c>
      <c r="K93" s="54">
        <f t="shared" si="37"/>
        <v>0</v>
      </c>
      <c r="L93" s="54">
        <f>SUM(F93:K93)</f>
        <v>0</v>
      </c>
    </row>
    <row r="94" spans="2:12" x14ac:dyDescent="0.3">
      <c r="B94" s="55" t="s">
        <v>310</v>
      </c>
      <c r="F94" s="54">
        <f t="shared" ref="F94:K94" si="38">IF(F$17="",0,SUMPRODUCT(((N57:N60="")*$D$57:$D$60+(N57:N60&lt;&gt;"")*N57:N60)*((U57:U60="")*($E$57:$E$60+12*($E$57:$E$60=""))+(U57:U60&lt;&gt;"")*U57:U60)))</f>
        <v>0</v>
      </c>
      <c r="G94" s="54">
        <f t="shared" si="38"/>
        <v>0</v>
      </c>
      <c r="H94" s="54">
        <f t="shared" si="38"/>
        <v>0</v>
      </c>
      <c r="I94" s="54">
        <f t="shared" si="38"/>
        <v>0</v>
      </c>
      <c r="J94" s="54">
        <f t="shared" si="38"/>
        <v>0</v>
      </c>
      <c r="K94" s="54">
        <f t="shared" si="38"/>
        <v>0</v>
      </c>
      <c r="L94" s="54">
        <f>SUM(F94:K94)</f>
        <v>0</v>
      </c>
    </row>
    <row r="95" spans="2:12" x14ac:dyDescent="0.3">
      <c r="B95" s="6" t="s">
        <v>311</v>
      </c>
      <c r="F95" s="56">
        <f t="shared" ref="F95:K95" si="39">SUM(F92:F94)</f>
        <v>0</v>
      </c>
      <c r="G95" s="56">
        <f t="shared" si="39"/>
        <v>0</v>
      </c>
      <c r="H95" s="56">
        <f t="shared" si="39"/>
        <v>0</v>
      </c>
      <c r="I95" s="56">
        <f t="shared" si="39"/>
        <v>0</v>
      </c>
      <c r="J95" s="56">
        <f t="shared" si="39"/>
        <v>0</v>
      </c>
      <c r="K95" s="56">
        <f t="shared" si="39"/>
        <v>0</v>
      </c>
      <c r="L95" s="56">
        <f>SUM(F95:K95)</f>
        <v>0</v>
      </c>
    </row>
    <row r="96" spans="2:12" x14ac:dyDescent="0.3">
      <c r="B96" s="57" t="s">
        <v>312</v>
      </c>
      <c r="F96" s="58">
        <f t="shared" ref="F96:L96" si="40">F95/12</f>
        <v>0</v>
      </c>
      <c r="G96" s="58">
        <f t="shared" si="40"/>
        <v>0</v>
      </c>
      <c r="H96" s="58">
        <f t="shared" si="40"/>
        <v>0</v>
      </c>
      <c r="I96" s="58">
        <f t="shared" si="40"/>
        <v>0</v>
      </c>
      <c r="J96" s="58">
        <f t="shared" si="40"/>
        <v>0</v>
      </c>
      <c r="K96" s="58">
        <f t="shared" si="40"/>
        <v>0</v>
      </c>
      <c r="L96" s="58">
        <f t="shared" si="40"/>
        <v>0</v>
      </c>
    </row>
    <row r="97" spans="2:12" x14ac:dyDescent="0.3">
      <c r="B97" s="57" t="s">
        <v>313</v>
      </c>
      <c r="L97" s="59">
        <f>IF($H$8=0,"",$L$95/12/$H$8)</f>
        <v>0</v>
      </c>
    </row>
    <row r="99" spans="2:12" x14ac:dyDescent="0.3">
      <c r="B99" s="63" t="s">
        <v>314</v>
      </c>
      <c r="C99" s="61"/>
      <c r="D99" s="61"/>
      <c r="E99" s="61"/>
      <c r="F99" s="61"/>
      <c r="G99" s="61"/>
      <c r="H99" s="61"/>
      <c r="I99" s="61"/>
      <c r="J99" s="61"/>
      <c r="K99" s="61"/>
      <c r="L99" s="61"/>
    </row>
  </sheetData>
  <sheetProtection sheet="1" formatCells="0" formatColumns="0" formatRows="0" sort="0" autoFilter="0"/>
  <mergeCells count="36">
    <mergeCell ref="U55:Z55"/>
    <mergeCell ref="N16:S16"/>
    <mergeCell ref="B64:L64"/>
    <mergeCell ref="B55:L55"/>
    <mergeCell ref="B88:L88"/>
    <mergeCell ref="N27:S27"/>
    <mergeCell ref="B1:L1"/>
    <mergeCell ref="C5:L5"/>
    <mergeCell ref="B10:L10"/>
    <mergeCell ref="B4:L4"/>
    <mergeCell ref="C11:E11"/>
    <mergeCell ref="C8:E8"/>
    <mergeCell ref="H11:L11"/>
    <mergeCell ref="N15:AC15"/>
    <mergeCell ref="AB16:AC16"/>
    <mergeCell ref="U27:Z27"/>
    <mergeCell ref="B36:L36"/>
    <mergeCell ref="B2:L2"/>
    <mergeCell ref="C15:L15"/>
    <mergeCell ref="C6:L6"/>
    <mergeCell ref="C7:E7"/>
    <mergeCell ref="U16:Z16"/>
    <mergeCell ref="N18:S18"/>
    <mergeCell ref="B18:L18"/>
    <mergeCell ref="U18:Z18"/>
    <mergeCell ref="B99:L99"/>
    <mergeCell ref="B84:L84"/>
    <mergeCell ref="N55:S55"/>
    <mergeCell ref="B37:L37"/>
    <mergeCell ref="G56:L56"/>
    <mergeCell ref="B90:L90"/>
    <mergeCell ref="B47:L47"/>
    <mergeCell ref="C56:E56"/>
    <mergeCell ref="B70:L70"/>
    <mergeCell ref="B77:L77"/>
    <mergeCell ref="F82:K82"/>
  </mergeCells>
  <conditionalFormatting sqref="F92:K97">
    <cfRule type="expression" dxfId="89" priority="16">
      <formula>F$17=""</formula>
    </cfRule>
  </conditionalFormatting>
  <conditionalFormatting sqref="F19:L26">
    <cfRule type="expression" dxfId="88" priority="2">
      <formula>F$17=""</formula>
    </cfRule>
  </conditionalFormatting>
  <conditionalFormatting sqref="F28:L31">
    <cfRule type="expression" dxfId="87" priority="3">
      <formula>F$17=""</formula>
    </cfRule>
  </conditionalFormatting>
  <conditionalFormatting sqref="F38:L45">
    <cfRule type="expression" dxfId="86" priority="4">
      <formula>F$17=""</formula>
    </cfRule>
  </conditionalFormatting>
  <conditionalFormatting sqref="F48:L53">
    <cfRule type="expression" dxfId="85" priority="5">
      <formula>F$17=""</formula>
    </cfRule>
  </conditionalFormatting>
  <conditionalFormatting sqref="F57:L60">
    <cfRule type="expression" dxfId="84" priority="6">
      <formula>F$17=""</formula>
    </cfRule>
  </conditionalFormatting>
  <conditionalFormatting sqref="F78:L81">
    <cfRule type="cellIs" dxfId="83" priority="8" operator="lessThan">
      <formula>0</formula>
    </cfRule>
  </conditionalFormatting>
  <conditionalFormatting sqref="F85:L85">
    <cfRule type="expression" dxfId="82" priority="7">
      <formula>F$17=""</formula>
    </cfRule>
  </conditionalFormatting>
  <conditionalFormatting sqref="F86:L86">
    <cfRule type="cellIs" dxfId="81" priority="9" operator="lessThan">
      <formula>0</formula>
    </cfRule>
  </conditionalFormatting>
  <conditionalFormatting sqref="N19:S26">
    <cfRule type="expression" dxfId="80" priority="10">
      <formula>N$17=""</formula>
    </cfRule>
  </conditionalFormatting>
  <conditionalFormatting sqref="N28:S31">
    <cfRule type="expression" dxfId="79" priority="11">
      <formula>N$17=""</formula>
    </cfRule>
  </conditionalFormatting>
  <conditionalFormatting sqref="N57:S60">
    <cfRule type="expression" dxfId="78" priority="12">
      <formula>N$17=""</formula>
    </cfRule>
  </conditionalFormatting>
  <conditionalFormatting sqref="U19:Z26">
    <cfRule type="expression" dxfId="77" priority="13">
      <formula>U$17=""</formula>
    </cfRule>
  </conditionalFormatting>
  <conditionalFormatting sqref="U28:Z31">
    <cfRule type="expression" dxfId="76" priority="14">
      <formula>U$17=""</formula>
    </cfRule>
  </conditionalFormatting>
  <conditionalFormatting sqref="U57:Z60">
    <cfRule type="expression" dxfId="75" priority="15">
      <formula>U$17=""</formula>
    </cfRule>
  </conditionalFormatting>
  <dataValidations count="6">
    <dataValidation type="whole" allowBlank="1" sqref="H8" xr:uid="{00000000-0002-0000-0C00-000000000000}">
      <formula1>1</formula1>
      <formula2>6</formula2>
    </dataValidation>
    <dataValidation type="list" allowBlank="1" sqref="C7" xr:uid="{00000000-0002-0000-0C00-000001000000}">
      <formula1>INST_LIST</formula1>
      <formula2>0</formula2>
    </dataValidation>
    <dataValidation type="list" allowBlank="1" sqref="C28:C31" xr:uid="{00000000-0002-0000-0C00-000002000000}">
      <formula1>DR_KAT</formula1>
      <formula2>0</formula2>
    </dataValidation>
    <dataValidation type="list" allowBlank="1" sqref="C56" xr:uid="{00000000-0002-0000-0C00-000003000000}">
      <formula1>"Consultancy,Transfer"</formula1>
      <formula2>0</formula2>
    </dataValidation>
    <dataValidation type="decimal" allowBlank="1" showErrorMessage="1" errorTitle="Involvement" error="Enter a value between 0 % and 100 %. Leave empty to follow column D." sqref="N19:S26 N28:S31 N57:S60" xr:uid="{00000000-0002-0000-0C00-000004000000}">
      <formula1>0</formula1>
      <formula2>1</formula2>
    </dataValidation>
    <dataValidation type="decimal" allowBlank="1" showErrorMessage="1" errorTitle="Months" error="Enter 0 to 12 months. Leave empty to follow column E." sqref="U19:Z26 U28:Z31 U57:Z60" xr:uid="{00000000-0002-0000-0C00-000005000000}">
      <formula1>0</formula1>
      <formula2>12</formula2>
    </dataValidation>
  </dataValidations>
  <pageMargins left="0.75" right="0.75" top="1" bottom="1" header="0.511811023622047" footer="0.511811023622047"/>
  <pageSetup paperSize="9" orientation="portrait" horizontalDpi="300" verticalDpi="300"/>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99"/>
  <sheetViews>
    <sheetView showGridLines="0" zoomScaleNormal="100" workbookViewId="0">
      <pane xSplit="5" topLeftCell="F1" activePane="topRight" state="frozen"/>
      <selection pane="topRight"/>
    </sheetView>
  </sheetViews>
  <sheetFormatPr defaultColWidth="8.6640625" defaultRowHeight="14.4" outlineLevelCol="1" x14ac:dyDescent="0.3"/>
  <cols>
    <col min="1" max="1" width="2.44140625" customWidth="1"/>
    <col min="2" max="2" width="38" customWidth="1"/>
    <col min="3" max="3" width="13" customWidth="1"/>
    <col min="4" max="5" width="10" customWidth="1"/>
    <col min="6" max="6" width="23.44140625" customWidth="1"/>
    <col min="7" max="7" width="14.33203125" customWidth="1"/>
    <col min="8" max="8" width="10" customWidth="1"/>
    <col min="9" max="9" width="12" customWidth="1"/>
    <col min="10" max="10" width="10" customWidth="1"/>
    <col min="11" max="12" width="14" customWidth="1"/>
    <col min="13" max="13" width="2.21875" customWidth="1" outlineLevel="1"/>
    <col min="14" max="19" width="7.5546875" customWidth="1" outlineLevel="1"/>
    <col min="20" max="20" width="2.21875" customWidth="1" outlineLevel="1"/>
    <col min="21" max="26" width="7.5546875" customWidth="1" outlineLevel="1"/>
    <col min="27" max="27" width="2.21875" customWidth="1" outlineLevel="1"/>
    <col min="28" max="28" width="11.44140625" customWidth="1"/>
    <col min="29" max="29" width="10.44140625" customWidth="1"/>
  </cols>
  <sheetData>
    <row r="1" spans="1:29" ht="27.75" customHeight="1" x14ac:dyDescent="0.3">
      <c r="A1" s="8" t="s">
        <v>97</v>
      </c>
      <c r="B1" s="60" t="s">
        <v>326</v>
      </c>
      <c r="C1" s="61"/>
      <c r="D1" s="61"/>
      <c r="E1" s="61"/>
      <c r="F1" s="61"/>
      <c r="G1" s="61"/>
      <c r="H1" s="61"/>
      <c r="I1" s="61"/>
      <c r="J1" s="61"/>
      <c r="K1" s="61"/>
      <c r="L1" s="61"/>
    </row>
    <row r="2" spans="1:29" x14ac:dyDescent="0.3">
      <c r="B2" s="65" t="s">
        <v>228</v>
      </c>
      <c r="C2" s="61"/>
      <c r="D2" s="61"/>
      <c r="E2" s="61"/>
      <c r="F2" s="61"/>
      <c r="G2" s="61"/>
      <c r="H2" s="61"/>
      <c r="I2" s="61"/>
      <c r="J2" s="61"/>
      <c r="K2" s="61"/>
      <c r="L2" s="61"/>
    </row>
    <row r="4" spans="1:29" ht="19.5" customHeight="1" x14ac:dyDescent="0.3">
      <c r="B4" s="64" t="s">
        <v>229</v>
      </c>
      <c r="C4" s="61"/>
      <c r="D4" s="61"/>
      <c r="E4" s="61"/>
      <c r="F4" s="61"/>
      <c r="G4" s="61"/>
      <c r="H4" s="61"/>
      <c r="I4" s="61"/>
      <c r="J4" s="61"/>
      <c r="K4" s="61"/>
      <c r="L4" s="61"/>
    </row>
    <row r="5" spans="1:29" x14ac:dyDescent="0.3">
      <c r="B5" s="5" t="s">
        <v>175</v>
      </c>
      <c r="C5" s="78"/>
      <c r="D5" s="79"/>
      <c r="E5" s="79"/>
      <c r="F5" s="79"/>
      <c r="G5" s="79"/>
      <c r="H5" s="79"/>
      <c r="I5" s="79"/>
      <c r="J5" s="79"/>
      <c r="K5" s="79"/>
      <c r="L5" s="79"/>
    </row>
    <row r="6" spans="1:29" x14ac:dyDescent="0.3">
      <c r="B6" s="5" t="s">
        <v>231</v>
      </c>
      <c r="C6" s="78"/>
      <c r="D6" s="79"/>
      <c r="E6" s="79"/>
      <c r="F6" s="79"/>
      <c r="G6" s="79"/>
      <c r="H6" s="79"/>
      <c r="I6" s="79"/>
      <c r="J6" s="79"/>
      <c r="K6" s="79"/>
      <c r="L6" s="79"/>
    </row>
    <row r="7" spans="1:29" x14ac:dyDescent="0.3">
      <c r="B7" s="5" t="s">
        <v>233</v>
      </c>
      <c r="C7" s="78" t="s">
        <v>49</v>
      </c>
      <c r="D7" s="79"/>
      <c r="E7" s="79"/>
      <c r="F7" s="5" t="s">
        <v>234</v>
      </c>
      <c r="H7" s="34">
        <v>2027</v>
      </c>
    </row>
    <row r="8" spans="1:29" x14ac:dyDescent="0.3">
      <c r="B8" s="5" t="s">
        <v>177</v>
      </c>
      <c r="C8" s="78"/>
      <c r="D8" s="79"/>
      <c r="E8" s="79"/>
      <c r="F8" s="5" t="s">
        <v>235</v>
      </c>
      <c r="H8" s="34">
        <v>3</v>
      </c>
    </row>
    <row r="10" spans="1:29" ht="19.5" customHeight="1" x14ac:dyDescent="0.3">
      <c r="B10" s="64" t="s">
        <v>236</v>
      </c>
      <c r="C10" s="61"/>
      <c r="D10" s="61"/>
      <c r="E10" s="61"/>
      <c r="F10" s="61"/>
      <c r="G10" s="61"/>
      <c r="H10" s="61"/>
      <c r="I10" s="61"/>
      <c r="J10" s="61"/>
      <c r="K10" s="61"/>
      <c r="L10" s="61"/>
    </row>
    <row r="11" spans="1:29" x14ac:dyDescent="0.3">
      <c r="B11" s="5" t="s">
        <v>73</v>
      </c>
      <c r="C11" s="74" t="str">
        <f>IFERROR(VLOOKUP($A$1,RULES,2,FALSE()),"")</f>
        <v>Full cost (SUHF)</v>
      </c>
      <c r="D11" s="61"/>
      <c r="E11" s="61"/>
      <c r="F11" s="5" t="s">
        <v>75</v>
      </c>
      <c r="H11" s="74" t="str">
        <f>IFERROR(VLOOKUP($A$1,RULES,4,FALSE()),"INDI base")</f>
        <v>INDI base</v>
      </c>
      <c r="I11" s="61"/>
      <c r="J11" s="61"/>
      <c r="K11" s="61"/>
      <c r="L11" s="61"/>
    </row>
    <row r="12" spans="1:29" x14ac:dyDescent="0.3">
      <c r="B12" s="5" t="s">
        <v>237</v>
      </c>
      <c r="C12" s="44">
        <f>IF($C$11="Full cost (SUHF)",$D$66,IFERROR(VLOOKUP($A$1,RULES,3,FALSE()),INDI_KI))</f>
        <v>0.28989999999999999</v>
      </c>
      <c r="F12" s="5" t="s">
        <v>76</v>
      </c>
      <c r="H12" s="35">
        <f>IFERROR(VLOOKUP($A$1,RULES,5,FALSE()),0)</f>
        <v>0</v>
      </c>
    </row>
    <row r="13" spans="1:29" x14ac:dyDescent="0.3">
      <c r="B13" s="5" t="s">
        <v>238</v>
      </c>
      <c r="C13" s="44">
        <f>MIN(LKP,IF(IFERROR(VLOOKUP($A$1,RULES,6,FALSE()),0)=0,LKP,VLOOKUP($A$1,RULES,6,FALSE())))</f>
        <v>0.59859999999999991</v>
      </c>
      <c r="F13" s="5" t="s">
        <v>78</v>
      </c>
      <c r="H13" s="3" t="str">
        <f>IFERROR(VLOOKUP($A$1,RULES,7,FALSE()),"Yes")</f>
        <v>Yes</v>
      </c>
    </row>
    <row r="14" spans="1:29" x14ac:dyDescent="0.3">
      <c r="B14" s="5" t="s">
        <v>239</v>
      </c>
      <c r="C14" s="36">
        <f>IFERROR(VLOOKUP($A$1,RULES,8,FALSE()),0)</f>
        <v>0</v>
      </c>
      <c r="F14" s="5" t="s">
        <v>240</v>
      </c>
      <c r="H14" s="30">
        <f>IFERROR(VLOOKUP($A$1,RULES,9,FALSE()),"")</f>
        <v>3</v>
      </c>
    </row>
    <row r="15" spans="1:29" ht="45.75" customHeight="1" x14ac:dyDescent="0.3">
      <c r="B15" s="5" t="s">
        <v>43</v>
      </c>
      <c r="C15" s="77" t="str">
        <f>IFERROR(VLOOKUP($A$1,RULES,10,FALSE()),"")</f>
        <v>Swedish Dental Society. Smaller research/project grants. Check the funder's OH reimbursement and enter it in column D. Use the row Awarded/applied grant for a fixed ceiling.</v>
      </c>
      <c r="D15" s="61"/>
      <c r="E15" s="61"/>
      <c r="F15" s="61"/>
      <c r="G15" s="61"/>
      <c r="H15" s="61"/>
      <c r="I15" s="61"/>
      <c r="J15" s="61"/>
      <c r="K15" s="61"/>
      <c r="L15" s="61"/>
      <c r="N15" s="75" t="s">
        <v>242</v>
      </c>
      <c r="O15" s="61"/>
      <c r="P15" s="61"/>
      <c r="Q15" s="61"/>
      <c r="R15" s="61"/>
      <c r="S15" s="61"/>
      <c r="T15" s="61"/>
      <c r="U15" s="61"/>
      <c r="V15" s="61"/>
      <c r="W15" s="61"/>
      <c r="X15" s="61"/>
      <c r="Y15" s="61"/>
      <c r="Z15" s="61"/>
      <c r="AA15" s="61"/>
      <c r="AB15" s="61"/>
      <c r="AC15" s="61"/>
    </row>
    <row r="16" spans="1:29" x14ac:dyDescent="0.3">
      <c r="M16" s="50"/>
      <c r="N16" s="76" t="s">
        <v>243</v>
      </c>
      <c r="O16" s="61"/>
      <c r="P16" s="61"/>
      <c r="Q16" s="61"/>
      <c r="R16" s="61"/>
      <c r="S16" s="61"/>
      <c r="T16" s="50"/>
      <c r="U16" s="76" t="s">
        <v>244</v>
      </c>
      <c r="V16" s="61"/>
      <c r="W16" s="61"/>
      <c r="X16" s="61"/>
      <c r="Y16" s="61"/>
      <c r="Z16" s="61"/>
      <c r="AA16" s="50"/>
      <c r="AB16" s="76" t="s">
        <v>245</v>
      </c>
      <c r="AC16" s="61"/>
    </row>
    <row r="17" spans="2:29" ht="30" customHeight="1" x14ac:dyDescent="0.3">
      <c r="B17" s="51" t="s">
        <v>246</v>
      </c>
      <c r="C17" s="51" t="s">
        <v>247</v>
      </c>
      <c r="D17" s="51" t="s">
        <v>248</v>
      </c>
      <c r="E17" s="51" t="s">
        <v>249</v>
      </c>
      <c r="F17" s="52">
        <f>IF(1&lt;=$H$8,$H$7+0,"")</f>
        <v>2027</v>
      </c>
      <c r="G17" s="52">
        <f>IF(2&lt;=$H$8,$H$7+1,"")</f>
        <v>2028</v>
      </c>
      <c r="H17" s="52">
        <f>IF(3&lt;=$H$8,$H$7+2,"")</f>
        <v>2029</v>
      </c>
      <c r="I17" s="52" t="str">
        <f>IF(4&lt;=$H$8,$H$7+3,"")</f>
        <v/>
      </c>
      <c r="J17" s="52" t="str">
        <f>IF(5&lt;=$H$8,$H$7+4,"")</f>
        <v/>
      </c>
      <c r="K17" s="52" t="str">
        <f>IF(6&lt;=$H$8,$H$7+5,"")</f>
        <v/>
      </c>
      <c r="L17" s="51" t="s">
        <v>250</v>
      </c>
      <c r="M17" s="51"/>
      <c r="N17" s="52">
        <f t="shared" ref="N17:S17" si="0">F$17</f>
        <v>2027</v>
      </c>
      <c r="O17" s="52">
        <f t="shared" si="0"/>
        <v>2028</v>
      </c>
      <c r="P17" s="52">
        <f t="shared" si="0"/>
        <v>2029</v>
      </c>
      <c r="Q17" s="52" t="str">
        <f t="shared" si="0"/>
        <v/>
      </c>
      <c r="R17" s="52" t="str">
        <f t="shared" si="0"/>
        <v/>
      </c>
      <c r="S17" s="52" t="str">
        <f t="shared" si="0"/>
        <v/>
      </c>
      <c r="T17" s="51"/>
      <c r="U17" s="52">
        <f t="shared" ref="U17:Z17" si="1">F$17</f>
        <v>2027</v>
      </c>
      <c r="V17" s="52">
        <f t="shared" si="1"/>
        <v>2028</v>
      </c>
      <c r="W17" s="52">
        <f t="shared" si="1"/>
        <v>2029</v>
      </c>
      <c r="X17" s="52" t="str">
        <f t="shared" si="1"/>
        <v/>
      </c>
      <c r="Y17" s="52" t="str">
        <f t="shared" si="1"/>
        <v/>
      </c>
      <c r="Z17" s="52" t="str">
        <f t="shared" si="1"/>
        <v/>
      </c>
      <c r="AA17" s="51"/>
      <c r="AB17" s="51" t="s">
        <v>251</v>
      </c>
      <c r="AC17" s="51" t="s">
        <v>252</v>
      </c>
    </row>
    <row r="18" spans="2:29" ht="14.25" customHeight="1" x14ac:dyDescent="0.3">
      <c r="B18" s="64" t="s">
        <v>253</v>
      </c>
      <c r="C18" s="61"/>
      <c r="D18" s="61"/>
      <c r="E18" s="61"/>
      <c r="F18" s="61"/>
      <c r="G18" s="61"/>
      <c r="H18" s="61"/>
      <c r="I18" s="61"/>
      <c r="J18" s="61"/>
      <c r="K18" s="61"/>
      <c r="L18" s="61"/>
      <c r="M18" s="9"/>
      <c r="N18" s="64" t="s">
        <v>254</v>
      </c>
      <c r="O18" s="61"/>
      <c r="P18" s="61"/>
      <c r="Q18" s="61"/>
      <c r="R18" s="61"/>
      <c r="S18" s="61"/>
      <c r="T18" s="9"/>
      <c r="U18" s="64" t="s">
        <v>254</v>
      </c>
      <c r="V18" s="61"/>
      <c r="W18" s="61"/>
      <c r="X18" s="61"/>
      <c r="Y18" s="61"/>
      <c r="Z18" s="61"/>
      <c r="AA18" s="9"/>
      <c r="AB18" s="9"/>
      <c r="AC18" s="9"/>
    </row>
    <row r="19" spans="2:29" x14ac:dyDescent="0.3">
      <c r="B19" s="1" t="s">
        <v>316</v>
      </c>
      <c r="C19" s="38"/>
      <c r="D19" s="39"/>
      <c r="E19" s="34">
        <v>4</v>
      </c>
      <c r="F19" s="13">
        <f t="shared" ref="F19:F26" si="2">IF(1&lt;=$H$8,$C19*IF(U19="",IF($E19="",12,$E19),U19)*IF(N19="",$D19,N19)*(1+SAL_IDX)^0,0)</f>
        <v>0</v>
      </c>
      <c r="G19" s="13">
        <f t="shared" ref="G19:G26" si="3">IF(2&lt;=$H$8,$C19*IF(V19="",IF($E19="",12,$E19),V19)*IF(O19="",$D19,O19)*(1+SAL_IDX)^1,0)</f>
        <v>0</v>
      </c>
      <c r="H19" s="13">
        <f t="shared" ref="H19:H26" si="4">IF(3&lt;=$H$8,$C19*IF(W19="",IF($E19="",12,$E19),W19)*IF(P19="",$D19,P19)*(1+SAL_IDX)^2,0)</f>
        <v>0</v>
      </c>
      <c r="I19" s="13">
        <f t="shared" ref="I19:I26" si="5">IF(4&lt;=$H$8,$C19*IF(X19="",IF($E19="",12,$E19),X19)*IF(Q19="",$D19,Q19)*(1+SAL_IDX)^3,0)</f>
        <v>0</v>
      </c>
      <c r="J19" s="13">
        <f t="shared" ref="J19:J26" si="6">IF(5&lt;=$H$8,$C19*IF(Y19="",IF($E19="",12,$E19),Y19)*IF(R19="",$D19,R19)*(1+SAL_IDX)^4,0)</f>
        <v>0</v>
      </c>
      <c r="K19" s="13">
        <f t="shared" ref="K19:K26" si="7">IF(6&lt;=$H$8,$C19*IF(Z19="",IF($E19="",12,$E19),Z19)*IF(S19="",$D19,S19)*(1+SAL_IDX)^5,0)</f>
        <v>0</v>
      </c>
      <c r="L19" s="13">
        <f t="shared" ref="L19:L26" si="8">SUM(F19:K19)</f>
        <v>0</v>
      </c>
      <c r="M19" s="50"/>
      <c r="N19" s="39"/>
      <c r="O19" s="39"/>
      <c r="P19" s="39"/>
      <c r="Q19" s="39"/>
      <c r="R19" s="39"/>
      <c r="S19" s="39"/>
      <c r="T19" s="50"/>
      <c r="U19" s="53"/>
      <c r="V19" s="53"/>
      <c r="W19" s="53"/>
      <c r="X19" s="53"/>
      <c r="Y19" s="53"/>
      <c r="Z19" s="53"/>
      <c r="AA19" s="50"/>
      <c r="AB19" s="54">
        <f t="shared" ref="AB19:AB26" si="9">SUMPRODUCT(($N$17:$S$17&lt;&gt;"")*((N19:S19="")*$D19+(N19:S19&lt;&gt;"")*N19:S19)*((U19:Z19="")*IF($E19="",12,$E19)+(U19:Z19&lt;&gt;"")*U19:Z19))</f>
        <v>0</v>
      </c>
      <c r="AC19" s="14" t="str">
        <f t="shared" ref="AC19:AC26" si="10">IF(OR($H$8=0,AB19=0),"",AB19/(12*$H$8))</f>
        <v/>
      </c>
    </row>
    <row r="20" spans="2:29" x14ac:dyDescent="0.3">
      <c r="B20" s="1"/>
      <c r="C20" s="38"/>
      <c r="D20" s="39"/>
      <c r="E20" s="34">
        <v>12</v>
      </c>
      <c r="F20" s="13">
        <f t="shared" si="2"/>
        <v>0</v>
      </c>
      <c r="G20" s="13">
        <f t="shared" si="3"/>
        <v>0</v>
      </c>
      <c r="H20" s="13">
        <f t="shared" si="4"/>
        <v>0</v>
      </c>
      <c r="I20" s="13">
        <f t="shared" si="5"/>
        <v>0</v>
      </c>
      <c r="J20" s="13">
        <f t="shared" si="6"/>
        <v>0</v>
      </c>
      <c r="K20" s="13">
        <f t="shared" si="7"/>
        <v>0</v>
      </c>
      <c r="L20" s="13">
        <f t="shared" si="8"/>
        <v>0</v>
      </c>
      <c r="M20" s="50"/>
      <c r="N20" s="39"/>
      <c r="O20" s="39"/>
      <c r="P20" s="39"/>
      <c r="Q20" s="39"/>
      <c r="R20" s="39"/>
      <c r="S20" s="39"/>
      <c r="T20" s="50"/>
      <c r="U20" s="53"/>
      <c r="V20" s="53"/>
      <c r="W20" s="53"/>
      <c r="X20" s="53"/>
      <c r="Y20" s="53"/>
      <c r="Z20" s="53"/>
      <c r="AA20" s="50"/>
      <c r="AB20" s="54">
        <f t="shared" si="9"/>
        <v>0</v>
      </c>
      <c r="AC20" s="14" t="str">
        <f t="shared" si="10"/>
        <v/>
      </c>
    </row>
    <row r="21" spans="2:29" x14ac:dyDescent="0.3">
      <c r="B21" s="1"/>
      <c r="C21" s="38"/>
      <c r="D21" s="39"/>
      <c r="E21" s="34">
        <v>12</v>
      </c>
      <c r="F21" s="13">
        <f t="shared" si="2"/>
        <v>0</v>
      </c>
      <c r="G21" s="13">
        <f t="shared" si="3"/>
        <v>0</v>
      </c>
      <c r="H21" s="13">
        <f t="shared" si="4"/>
        <v>0</v>
      </c>
      <c r="I21" s="13">
        <f t="shared" si="5"/>
        <v>0</v>
      </c>
      <c r="J21" s="13">
        <f t="shared" si="6"/>
        <v>0</v>
      </c>
      <c r="K21" s="13">
        <f t="shared" si="7"/>
        <v>0</v>
      </c>
      <c r="L21" s="13">
        <f t="shared" si="8"/>
        <v>0</v>
      </c>
      <c r="M21" s="50"/>
      <c r="N21" s="39"/>
      <c r="O21" s="39"/>
      <c r="P21" s="39"/>
      <c r="Q21" s="39"/>
      <c r="R21" s="39"/>
      <c r="S21" s="39"/>
      <c r="T21" s="50"/>
      <c r="U21" s="53"/>
      <c r="V21" s="53"/>
      <c r="W21" s="53"/>
      <c r="X21" s="53"/>
      <c r="Y21" s="53"/>
      <c r="Z21" s="53"/>
      <c r="AA21" s="50"/>
      <c r="AB21" s="54">
        <f t="shared" si="9"/>
        <v>0</v>
      </c>
      <c r="AC21" s="14" t="str">
        <f t="shared" si="10"/>
        <v/>
      </c>
    </row>
    <row r="22" spans="2:29" x14ac:dyDescent="0.3">
      <c r="B22" s="1"/>
      <c r="C22" s="38"/>
      <c r="D22" s="39"/>
      <c r="E22" s="34">
        <v>12</v>
      </c>
      <c r="F22" s="13">
        <f t="shared" si="2"/>
        <v>0</v>
      </c>
      <c r="G22" s="13">
        <f t="shared" si="3"/>
        <v>0</v>
      </c>
      <c r="H22" s="13">
        <f t="shared" si="4"/>
        <v>0</v>
      </c>
      <c r="I22" s="13">
        <f t="shared" si="5"/>
        <v>0</v>
      </c>
      <c r="J22" s="13">
        <f t="shared" si="6"/>
        <v>0</v>
      </c>
      <c r="K22" s="13">
        <f t="shared" si="7"/>
        <v>0</v>
      </c>
      <c r="L22" s="13">
        <f t="shared" si="8"/>
        <v>0</v>
      </c>
      <c r="M22" s="50"/>
      <c r="N22" s="39"/>
      <c r="O22" s="39"/>
      <c r="P22" s="39"/>
      <c r="Q22" s="39"/>
      <c r="R22" s="39"/>
      <c r="S22" s="39"/>
      <c r="T22" s="50"/>
      <c r="U22" s="53"/>
      <c r="V22" s="53"/>
      <c r="W22" s="53"/>
      <c r="X22" s="53"/>
      <c r="Y22" s="53"/>
      <c r="Z22" s="53"/>
      <c r="AA22" s="50"/>
      <c r="AB22" s="54">
        <f t="shared" si="9"/>
        <v>0</v>
      </c>
      <c r="AC22" s="14" t="str">
        <f t="shared" si="10"/>
        <v/>
      </c>
    </row>
    <row r="23" spans="2:29" x14ac:dyDescent="0.3">
      <c r="B23" s="1"/>
      <c r="C23" s="38"/>
      <c r="D23" s="39"/>
      <c r="E23" s="34">
        <v>12</v>
      </c>
      <c r="F23" s="13">
        <f t="shared" si="2"/>
        <v>0</v>
      </c>
      <c r="G23" s="13">
        <f t="shared" si="3"/>
        <v>0</v>
      </c>
      <c r="H23" s="13">
        <f t="shared" si="4"/>
        <v>0</v>
      </c>
      <c r="I23" s="13">
        <f t="shared" si="5"/>
        <v>0</v>
      </c>
      <c r="J23" s="13">
        <f t="shared" si="6"/>
        <v>0</v>
      </c>
      <c r="K23" s="13">
        <f t="shared" si="7"/>
        <v>0</v>
      </c>
      <c r="L23" s="13">
        <f t="shared" si="8"/>
        <v>0</v>
      </c>
      <c r="M23" s="50"/>
      <c r="N23" s="39"/>
      <c r="O23" s="39"/>
      <c r="P23" s="39"/>
      <c r="Q23" s="39"/>
      <c r="R23" s="39"/>
      <c r="S23" s="39"/>
      <c r="T23" s="50"/>
      <c r="U23" s="53"/>
      <c r="V23" s="53"/>
      <c r="W23" s="53"/>
      <c r="X23" s="53"/>
      <c r="Y23" s="53"/>
      <c r="Z23" s="53"/>
      <c r="AA23" s="50"/>
      <c r="AB23" s="54">
        <f t="shared" si="9"/>
        <v>0</v>
      </c>
      <c r="AC23" s="14" t="str">
        <f t="shared" si="10"/>
        <v/>
      </c>
    </row>
    <row r="24" spans="2:29" x14ac:dyDescent="0.3">
      <c r="B24" s="1"/>
      <c r="C24" s="38"/>
      <c r="D24" s="39"/>
      <c r="E24" s="34">
        <v>12</v>
      </c>
      <c r="F24" s="13">
        <f t="shared" si="2"/>
        <v>0</v>
      </c>
      <c r="G24" s="13">
        <f t="shared" si="3"/>
        <v>0</v>
      </c>
      <c r="H24" s="13">
        <f t="shared" si="4"/>
        <v>0</v>
      </c>
      <c r="I24" s="13">
        <f t="shared" si="5"/>
        <v>0</v>
      </c>
      <c r="J24" s="13">
        <f t="shared" si="6"/>
        <v>0</v>
      </c>
      <c r="K24" s="13">
        <f t="shared" si="7"/>
        <v>0</v>
      </c>
      <c r="L24" s="13">
        <f t="shared" si="8"/>
        <v>0</v>
      </c>
      <c r="M24" s="50"/>
      <c r="N24" s="39"/>
      <c r="O24" s="39"/>
      <c r="P24" s="39"/>
      <c r="Q24" s="39"/>
      <c r="R24" s="39"/>
      <c r="S24" s="39"/>
      <c r="T24" s="50"/>
      <c r="U24" s="53"/>
      <c r="V24" s="53"/>
      <c r="W24" s="53"/>
      <c r="X24" s="53"/>
      <c r="Y24" s="53"/>
      <c r="Z24" s="53"/>
      <c r="AA24" s="50"/>
      <c r="AB24" s="54">
        <f t="shared" si="9"/>
        <v>0</v>
      </c>
      <c r="AC24" s="14" t="str">
        <f t="shared" si="10"/>
        <v/>
      </c>
    </row>
    <row r="25" spans="2:29" x14ac:dyDescent="0.3">
      <c r="B25" s="1"/>
      <c r="C25" s="38"/>
      <c r="D25" s="39"/>
      <c r="E25" s="34">
        <v>12</v>
      </c>
      <c r="F25" s="13">
        <f t="shared" si="2"/>
        <v>0</v>
      </c>
      <c r="G25" s="13">
        <f t="shared" si="3"/>
        <v>0</v>
      </c>
      <c r="H25" s="13">
        <f t="shared" si="4"/>
        <v>0</v>
      </c>
      <c r="I25" s="13">
        <f t="shared" si="5"/>
        <v>0</v>
      </c>
      <c r="J25" s="13">
        <f t="shared" si="6"/>
        <v>0</v>
      </c>
      <c r="K25" s="13">
        <f t="shared" si="7"/>
        <v>0</v>
      </c>
      <c r="L25" s="13">
        <f t="shared" si="8"/>
        <v>0</v>
      </c>
      <c r="M25" s="50"/>
      <c r="N25" s="39"/>
      <c r="O25" s="39"/>
      <c r="P25" s="39"/>
      <c r="Q25" s="39"/>
      <c r="R25" s="39"/>
      <c r="S25" s="39"/>
      <c r="T25" s="50"/>
      <c r="U25" s="53"/>
      <c r="V25" s="53"/>
      <c r="W25" s="53"/>
      <c r="X25" s="53"/>
      <c r="Y25" s="53"/>
      <c r="Z25" s="53"/>
      <c r="AA25" s="50"/>
      <c r="AB25" s="54">
        <f t="shared" si="9"/>
        <v>0</v>
      </c>
      <c r="AC25" s="14" t="str">
        <f t="shared" si="10"/>
        <v/>
      </c>
    </row>
    <row r="26" spans="2:29" x14ac:dyDescent="0.3">
      <c r="B26" s="1"/>
      <c r="C26" s="38"/>
      <c r="D26" s="39"/>
      <c r="E26" s="34">
        <v>12</v>
      </c>
      <c r="F26" s="13">
        <f t="shared" si="2"/>
        <v>0</v>
      </c>
      <c r="G26" s="13">
        <f t="shared" si="3"/>
        <v>0</v>
      </c>
      <c r="H26" s="13">
        <f t="shared" si="4"/>
        <v>0</v>
      </c>
      <c r="I26" s="13">
        <f t="shared" si="5"/>
        <v>0</v>
      </c>
      <c r="J26" s="13">
        <f t="shared" si="6"/>
        <v>0</v>
      </c>
      <c r="K26" s="13">
        <f t="shared" si="7"/>
        <v>0</v>
      </c>
      <c r="L26" s="13">
        <f t="shared" si="8"/>
        <v>0</v>
      </c>
      <c r="M26" s="50"/>
      <c r="N26" s="39"/>
      <c r="O26" s="39"/>
      <c r="P26" s="39"/>
      <c r="Q26" s="39"/>
      <c r="R26" s="39"/>
      <c r="S26" s="39"/>
      <c r="T26" s="50"/>
      <c r="U26" s="53"/>
      <c r="V26" s="53"/>
      <c r="W26" s="53"/>
      <c r="X26" s="53"/>
      <c r="Y26" s="53"/>
      <c r="Z26" s="53"/>
      <c r="AA26" s="50"/>
      <c r="AB26" s="54">
        <f t="shared" si="9"/>
        <v>0</v>
      </c>
      <c r="AC26" s="14" t="str">
        <f t="shared" si="10"/>
        <v/>
      </c>
    </row>
    <row r="27" spans="2:29" x14ac:dyDescent="0.3">
      <c r="B27" s="6" t="s">
        <v>258</v>
      </c>
      <c r="M27" s="50"/>
      <c r="N27" s="69" t="s">
        <v>259</v>
      </c>
      <c r="O27" s="61"/>
      <c r="P27" s="61"/>
      <c r="Q27" s="61"/>
      <c r="R27" s="61"/>
      <c r="S27" s="61"/>
      <c r="T27" s="50"/>
      <c r="U27" s="69" t="s">
        <v>259</v>
      </c>
      <c r="V27" s="61"/>
      <c r="W27" s="61"/>
      <c r="X27" s="61"/>
      <c r="Y27" s="61"/>
      <c r="Z27" s="61"/>
      <c r="AA27" s="50"/>
    </row>
    <row r="28" spans="2:29" x14ac:dyDescent="0.3">
      <c r="B28" s="1"/>
      <c r="C28" s="1"/>
      <c r="D28" s="39"/>
      <c r="E28" s="34">
        <v>12</v>
      </c>
      <c r="F28" s="13">
        <f>IFERROR(IF(AND(1&lt;=$H$8,$C28&lt;&gt;""),INDEX(DR_VAL,MIN(1,4),MATCH($C28,DR_KAT,0))*IF(N28="",$D28,N28)*IF(U28="",IF($E28="",12,$E28),U28),0),0)</f>
        <v>0</v>
      </c>
      <c r="G28" s="13">
        <f>IFERROR(IF(AND(2&lt;=$H$8,$C28&lt;&gt;""),INDEX(DR_VAL,MIN(2,4),MATCH($C28,DR_KAT,0))*IF(O28="",$D28,O28)*IF(V28="",IF($E28="",12,$E28),V28),0),0)</f>
        <v>0</v>
      </c>
      <c r="H28" s="13">
        <f>IFERROR(IF(AND(3&lt;=$H$8,$C28&lt;&gt;""),INDEX(DR_VAL,MIN(3,4),MATCH($C28,DR_KAT,0))*IF(P28="",$D28,P28)*IF(W28="",IF($E28="",12,$E28),W28),0),0)</f>
        <v>0</v>
      </c>
      <c r="I28" s="13">
        <f>IFERROR(IF(AND(4&lt;=$H$8,$C28&lt;&gt;""),INDEX(DR_VAL,MIN(4,4),MATCH($C28,DR_KAT,0))*IF(Q28="",$D28,Q28)*IF(X28="",IF($E28="",12,$E28),X28),0),0)</f>
        <v>0</v>
      </c>
      <c r="J28" s="13">
        <f>IFERROR(IF(AND(5&lt;=$H$8,$C28&lt;&gt;""),INDEX(DR_VAL,MIN(5,4),MATCH($C28,DR_KAT,0))*IF(R28="",$D28,R28)*IF(Y28="",IF($E28="",12,$E28),Y28),0),0)</f>
        <v>0</v>
      </c>
      <c r="K28" s="13">
        <f>IFERROR(IF(AND(6&lt;=$H$8,$C28&lt;&gt;""),INDEX(DR_VAL,MIN(6,4),MATCH($C28,DR_KAT,0))*IF(S28="",$D28,S28)*IF(Z28="",IF($E28="",12,$E28),Z28),0),0)</f>
        <v>0</v>
      </c>
      <c r="L28" s="13">
        <f t="shared" ref="L28:L34" si="11">SUM(F28:K28)</f>
        <v>0</v>
      </c>
      <c r="M28" s="50"/>
      <c r="N28" s="39"/>
      <c r="O28" s="39"/>
      <c r="P28" s="39"/>
      <c r="Q28" s="39"/>
      <c r="R28" s="39"/>
      <c r="S28" s="39"/>
      <c r="T28" s="50"/>
      <c r="U28" s="53"/>
      <c r="V28" s="53"/>
      <c r="W28" s="53"/>
      <c r="X28" s="53"/>
      <c r="Y28" s="53"/>
      <c r="Z28" s="53"/>
      <c r="AA28" s="50"/>
      <c r="AB28" s="54">
        <f>SUMPRODUCT(($N$17:$S$17&lt;&gt;"")*((N28:S28="")*$D28+(N28:S28&lt;&gt;"")*N28:S28)*((U28:Z28="")*IF($E28="",12,$E28)+(U28:Z28&lt;&gt;"")*U28:Z28))</f>
        <v>0</v>
      </c>
      <c r="AC28" s="14" t="str">
        <f>IF(OR($H$8=0,AB28=0),"",AB28/(12*$H$8))</f>
        <v/>
      </c>
    </row>
    <row r="29" spans="2:29" x14ac:dyDescent="0.3">
      <c r="B29" s="1"/>
      <c r="C29" s="1"/>
      <c r="D29" s="39"/>
      <c r="E29" s="34">
        <v>12</v>
      </c>
      <c r="F29" s="13">
        <f>IFERROR(IF(AND(1&lt;=$H$8,$C29&lt;&gt;""),INDEX(DR_VAL,MIN(1,4),MATCH($C29,DR_KAT,0))*IF(N29="",$D29,N29)*IF(U29="",IF($E29="",12,$E29),U29),0),0)</f>
        <v>0</v>
      </c>
      <c r="G29" s="13">
        <f>IFERROR(IF(AND(2&lt;=$H$8,$C29&lt;&gt;""),INDEX(DR_VAL,MIN(2,4),MATCH($C29,DR_KAT,0))*IF(O29="",$D29,O29)*IF(V29="",IF($E29="",12,$E29),V29),0),0)</f>
        <v>0</v>
      </c>
      <c r="H29" s="13">
        <f>IFERROR(IF(AND(3&lt;=$H$8,$C29&lt;&gt;""),INDEX(DR_VAL,MIN(3,4),MATCH($C29,DR_KAT,0))*IF(P29="",$D29,P29)*IF(W29="",IF($E29="",12,$E29),W29),0),0)</f>
        <v>0</v>
      </c>
      <c r="I29" s="13">
        <f>IFERROR(IF(AND(4&lt;=$H$8,$C29&lt;&gt;""),INDEX(DR_VAL,MIN(4,4),MATCH($C29,DR_KAT,0))*IF(Q29="",$D29,Q29)*IF(X29="",IF($E29="",12,$E29),X29),0),0)</f>
        <v>0</v>
      </c>
      <c r="J29" s="13">
        <f>IFERROR(IF(AND(5&lt;=$H$8,$C29&lt;&gt;""),INDEX(DR_VAL,MIN(5,4),MATCH($C29,DR_KAT,0))*IF(R29="",$D29,R29)*IF(Y29="",IF($E29="",12,$E29),Y29),0),0)</f>
        <v>0</v>
      </c>
      <c r="K29" s="13">
        <f>IFERROR(IF(AND(6&lt;=$H$8,$C29&lt;&gt;""),INDEX(DR_VAL,MIN(6,4),MATCH($C29,DR_KAT,0))*IF(S29="",$D29,S29)*IF(Z29="",IF($E29="",12,$E29),Z29),0),0)</f>
        <v>0</v>
      </c>
      <c r="L29" s="13">
        <f t="shared" si="11"/>
        <v>0</v>
      </c>
      <c r="M29" s="50"/>
      <c r="N29" s="39"/>
      <c r="O29" s="39"/>
      <c r="P29" s="39"/>
      <c r="Q29" s="39"/>
      <c r="R29" s="39"/>
      <c r="S29" s="39"/>
      <c r="T29" s="50"/>
      <c r="U29" s="53"/>
      <c r="V29" s="53"/>
      <c r="W29" s="53"/>
      <c r="X29" s="53"/>
      <c r="Y29" s="53"/>
      <c r="Z29" s="53"/>
      <c r="AA29" s="50"/>
      <c r="AB29" s="54">
        <f>SUMPRODUCT(($N$17:$S$17&lt;&gt;"")*((N29:S29="")*$D29+(N29:S29&lt;&gt;"")*N29:S29)*((U29:Z29="")*IF($E29="",12,$E29)+(U29:Z29&lt;&gt;"")*U29:Z29))</f>
        <v>0</v>
      </c>
      <c r="AC29" s="14" t="str">
        <f>IF(OR($H$8=0,AB29=0),"",AB29/(12*$H$8))</f>
        <v/>
      </c>
    </row>
    <row r="30" spans="2:29" x14ac:dyDescent="0.3">
      <c r="B30" s="1"/>
      <c r="C30" s="1"/>
      <c r="D30" s="39"/>
      <c r="E30" s="34">
        <v>12</v>
      </c>
      <c r="F30" s="13">
        <f>IFERROR(IF(AND(1&lt;=$H$8,$C30&lt;&gt;""),INDEX(DR_VAL,MIN(1,4),MATCH($C30,DR_KAT,0))*IF(N30="",$D30,N30)*IF(U30="",IF($E30="",12,$E30),U30),0),0)</f>
        <v>0</v>
      </c>
      <c r="G30" s="13">
        <f>IFERROR(IF(AND(2&lt;=$H$8,$C30&lt;&gt;""),INDEX(DR_VAL,MIN(2,4),MATCH($C30,DR_KAT,0))*IF(O30="",$D30,O30)*IF(V30="",IF($E30="",12,$E30),V30),0),0)</f>
        <v>0</v>
      </c>
      <c r="H30" s="13">
        <f>IFERROR(IF(AND(3&lt;=$H$8,$C30&lt;&gt;""),INDEX(DR_VAL,MIN(3,4),MATCH($C30,DR_KAT,0))*IF(P30="",$D30,P30)*IF(W30="",IF($E30="",12,$E30),W30),0),0)</f>
        <v>0</v>
      </c>
      <c r="I30" s="13">
        <f>IFERROR(IF(AND(4&lt;=$H$8,$C30&lt;&gt;""),INDEX(DR_VAL,MIN(4,4),MATCH($C30,DR_KAT,0))*IF(Q30="",$D30,Q30)*IF(X30="",IF($E30="",12,$E30),X30),0),0)</f>
        <v>0</v>
      </c>
      <c r="J30" s="13">
        <f>IFERROR(IF(AND(5&lt;=$H$8,$C30&lt;&gt;""),INDEX(DR_VAL,MIN(5,4),MATCH($C30,DR_KAT,0))*IF(R30="",$D30,R30)*IF(Y30="",IF($E30="",12,$E30),Y30),0),0)</f>
        <v>0</v>
      </c>
      <c r="K30" s="13">
        <f>IFERROR(IF(AND(6&lt;=$H$8,$C30&lt;&gt;""),INDEX(DR_VAL,MIN(6,4),MATCH($C30,DR_KAT,0))*IF(S30="",$D30,S30)*IF(Z30="",IF($E30="",12,$E30),Z30),0),0)</f>
        <v>0</v>
      </c>
      <c r="L30" s="13">
        <f t="shared" si="11"/>
        <v>0</v>
      </c>
      <c r="M30" s="50"/>
      <c r="N30" s="39"/>
      <c r="O30" s="39"/>
      <c r="P30" s="39"/>
      <c r="Q30" s="39"/>
      <c r="R30" s="39"/>
      <c r="S30" s="39"/>
      <c r="T30" s="50"/>
      <c r="U30" s="53"/>
      <c r="V30" s="53"/>
      <c r="W30" s="53"/>
      <c r="X30" s="53"/>
      <c r="Y30" s="53"/>
      <c r="Z30" s="53"/>
      <c r="AA30" s="50"/>
      <c r="AB30" s="54">
        <f>SUMPRODUCT(($N$17:$S$17&lt;&gt;"")*((N30:S30="")*$D30+(N30:S30&lt;&gt;"")*N30:S30)*((U30:Z30="")*IF($E30="",12,$E30)+(U30:Z30&lt;&gt;"")*U30:Z30))</f>
        <v>0</v>
      </c>
      <c r="AC30" s="14" t="str">
        <f>IF(OR($H$8=0,AB30=0),"",AB30/(12*$H$8))</f>
        <v/>
      </c>
    </row>
    <row r="31" spans="2:29" x14ac:dyDescent="0.3">
      <c r="B31" s="1"/>
      <c r="C31" s="1"/>
      <c r="D31" s="39"/>
      <c r="E31" s="34">
        <v>12</v>
      </c>
      <c r="F31" s="13">
        <f>IFERROR(IF(AND(1&lt;=$H$8,$C31&lt;&gt;""),INDEX(DR_VAL,MIN(1,4),MATCH($C31,DR_KAT,0))*IF(N31="",$D31,N31)*IF(U31="",IF($E31="",12,$E31),U31),0),0)</f>
        <v>0</v>
      </c>
      <c r="G31" s="13">
        <f>IFERROR(IF(AND(2&lt;=$H$8,$C31&lt;&gt;""),INDEX(DR_VAL,MIN(2,4),MATCH($C31,DR_KAT,0))*IF(O31="",$D31,O31)*IF(V31="",IF($E31="",12,$E31),V31),0),0)</f>
        <v>0</v>
      </c>
      <c r="H31" s="13">
        <f>IFERROR(IF(AND(3&lt;=$H$8,$C31&lt;&gt;""),INDEX(DR_VAL,MIN(3,4),MATCH($C31,DR_KAT,0))*IF(P31="",$D31,P31)*IF(W31="",IF($E31="",12,$E31),W31),0),0)</f>
        <v>0</v>
      </c>
      <c r="I31" s="13">
        <f>IFERROR(IF(AND(4&lt;=$H$8,$C31&lt;&gt;""),INDEX(DR_VAL,MIN(4,4),MATCH($C31,DR_KAT,0))*IF(Q31="",$D31,Q31)*IF(X31="",IF($E31="",12,$E31),X31),0),0)</f>
        <v>0</v>
      </c>
      <c r="J31" s="13">
        <f>IFERROR(IF(AND(5&lt;=$H$8,$C31&lt;&gt;""),INDEX(DR_VAL,MIN(5,4),MATCH($C31,DR_KAT,0))*IF(R31="",$D31,R31)*IF(Y31="",IF($E31="",12,$E31),Y31),0),0)</f>
        <v>0</v>
      </c>
      <c r="K31" s="13">
        <f>IFERROR(IF(AND(6&lt;=$H$8,$C31&lt;&gt;""),INDEX(DR_VAL,MIN(6,4),MATCH($C31,DR_KAT,0))*IF(S31="",$D31,S31)*IF(Z31="",IF($E31="",12,$E31),Z31),0),0)</f>
        <v>0</v>
      </c>
      <c r="L31" s="13">
        <f t="shared" si="11"/>
        <v>0</v>
      </c>
      <c r="M31" s="50"/>
      <c r="N31" s="39"/>
      <c r="O31" s="39"/>
      <c r="P31" s="39"/>
      <c r="Q31" s="39"/>
      <c r="R31" s="39"/>
      <c r="S31" s="39"/>
      <c r="T31" s="50"/>
      <c r="U31" s="53"/>
      <c r="V31" s="53"/>
      <c r="W31" s="53"/>
      <c r="X31" s="53"/>
      <c r="Y31" s="53"/>
      <c r="Z31" s="53"/>
      <c r="AA31" s="50"/>
      <c r="AB31" s="54">
        <f>SUMPRODUCT(($N$17:$S$17&lt;&gt;"")*((N31:S31="")*$D31+(N31:S31&lt;&gt;"")*N31:S31)*((U31:Z31="")*IF($E31="",12,$E31)+(U31:Z31&lt;&gt;"")*U31:Z31))</f>
        <v>0</v>
      </c>
      <c r="AC31" s="14" t="str">
        <f>IF(OR($H$8=0,AB31=0),"",AB31/(12*$H$8))</f>
        <v/>
      </c>
    </row>
    <row r="32" spans="2:29" x14ac:dyDescent="0.3">
      <c r="B32" s="6" t="s">
        <v>261</v>
      </c>
      <c r="F32" s="15">
        <f t="shared" ref="F32:K32" si="12">SUM(F19:F26)+SUM(F28:F31)</f>
        <v>0</v>
      </c>
      <c r="G32" s="15">
        <f t="shared" si="12"/>
        <v>0</v>
      </c>
      <c r="H32" s="15">
        <f t="shared" si="12"/>
        <v>0</v>
      </c>
      <c r="I32" s="15">
        <f t="shared" si="12"/>
        <v>0</v>
      </c>
      <c r="J32" s="15">
        <f t="shared" si="12"/>
        <v>0</v>
      </c>
      <c r="K32" s="15">
        <f t="shared" si="12"/>
        <v>0</v>
      </c>
      <c r="L32" s="15">
        <f t="shared" si="11"/>
        <v>0</v>
      </c>
    </row>
    <row r="33" spans="2:12" x14ac:dyDescent="0.3">
      <c r="B33" s="5" t="s">
        <v>44</v>
      </c>
      <c r="D33" s="10">
        <f>LKP</f>
        <v>0.59859999999999991</v>
      </c>
      <c r="F33" s="13">
        <f t="shared" ref="F33:K33" si="13">F32*LKP</f>
        <v>0</v>
      </c>
      <c r="G33" s="13">
        <f t="shared" si="13"/>
        <v>0</v>
      </c>
      <c r="H33" s="13">
        <f t="shared" si="13"/>
        <v>0</v>
      </c>
      <c r="I33" s="13">
        <f t="shared" si="13"/>
        <v>0</v>
      </c>
      <c r="J33" s="13">
        <f t="shared" si="13"/>
        <v>0</v>
      </c>
      <c r="K33" s="13">
        <f t="shared" si="13"/>
        <v>0</v>
      </c>
      <c r="L33" s="13">
        <f t="shared" si="11"/>
        <v>0</v>
      </c>
    </row>
    <row r="34" spans="2:12" x14ac:dyDescent="0.3">
      <c r="B34" s="6" t="s">
        <v>262</v>
      </c>
      <c r="F34" s="15">
        <f t="shared" ref="F34:K34" si="14">F32+F33</f>
        <v>0</v>
      </c>
      <c r="G34" s="15">
        <f t="shared" si="14"/>
        <v>0</v>
      </c>
      <c r="H34" s="15">
        <f t="shared" si="14"/>
        <v>0</v>
      </c>
      <c r="I34" s="15">
        <f t="shared" si="14"/>
        <v>0</v>
      </c>
      <c r="J34" s="15">
        <f t="shared" si="14"/>
        <v>0</v>
      </c>
      <c r="K34" s="15">
        <f t="shared" si="14"/>
        <v>0</v>
      </c>
      <c r="L34" s="15">
        <f t="shared" si="11"/>
        <v>0</v>
      </c>
    </row>
    <row r="36" spans="2:12" ht="14.25" customHeight="1" x14ac:dyDescent="0.3">
      <c r="B36" s="64" t="s">
        <v>263</v>
      </c>
      <c r="C36" s="61"/>
      <c r="D36" s="61"/>
      <c r="E36" s="61"/>
      <c r="F36" s="61"/>
      <c r="G36" s="61"/>
      <c r="H36" s="61"/>
      <c r="I36" s="61"/>
      <c r="J36" s="61"/>
      <c r="K36" s="61"/>
      <c r="L36" s="61"/>
    </row>
    <row r="37" spans="2:12" x14ac:dyDescent="0.3">
      <c r="B37" s="69" t="s">
        <v>264</v>
      </c>
      <c r="C37" s="61"/>
      <c r="D37" s="61"/>
      <c r="E37" s="61"/>
      <c r="F37" s="61"/>
      <c r="G37" s="61"/>
      <c r="H37" s="61"/>
      <c r="I37" s="61"/>
      <c r="J37" s="61"/>
      <c r="K37" s="61"/>
      <c r="L37" s="61"/>
    </row>
    <row r="38" spans="2:12" x14ac:dyDescent="0.3">
      <c r="B38" s="5" t="s">
        <v>265</v>
      </c>
      <c r="F38" s="38"/>
      <c r="G38" s="38"/>
      <c r="H38" s="38"/>
      <c r="I38" s="38"/>
      <c r="J38" s="38"/>
      <c r="K38" s="38"/>
      <c r="L38" s="13">
        <f t="shared" ref="L38:L46" si="15">SUM(F38:K38)</f>
        <v>0</v>
      </c>
    </row>
    <row r="39" spans="2:12" x14ac:dyDescent="0.3">
      <c r="B39" s="5" t="s">
        <v>266</v>
      </c>
      <c r="F39" s="38"/>
      <c r="G39" s="38"/>
      <c r="H39" s="38"/>
      <c r="I39" s="38"/>
      <c r="J39" s="38"/>
      <c r="K39" s="38"/>
      <c r="L39" s="13">
        <f t="shared" si="15"/>
        <v>0</v>
      </c>
    </row>
    <row r="40" spans="2:12" x14ac:dyDescent="0.3">
      <c r="B40" s="5" t="s">
        <v>267</v>
      </c>
      <c r="F40" s="38"/>
      <c r="G40" s="38"/>
      <c r="H40" s="38"/>
      <c r="I40" s="38"/>
      <c r="J40" s="38"/>
      <c r="K40" s="38"/>
      <c r="L40" s="13">
        <f t="shared" si="15"/>
        <v>0</v>
      </c>
    </row>
    <row r="41" spans="2:12" x14ac:dyDescent="0.3">
      <c r="B41" s="5" t="s">
        <v>268</v>
      </c>
      <c r="F41" s="38"/>
      <c r="G41" s="38"/>
      <c r="H41" s="38"/>
      <c r="I41" s="38"/>
      <c r="J41" s="38"/>
      <c r="K41" s="38"/>
      <c r="L41" s="13">
        <f t="shared" si="15"/>
        <v>0</v>
      </c>
    </row>
    <row r="42" spans="2:12" x14ac:dyDescent="0.3">
      <c r="B42" s="5" t="s">
        <v>269</v>
      </c>
      <c r="F42" s="38"/>
      <c r="G42" s="38"/>
      <c r="H42" s="38"/>
      <c r="I42" s="38"/>
      <c r="J42" s="38"/>
      <c r="K42" s="38"/>
      <c r="L42" s="13">
        <f t="shared" si="15"/>
        <v>0</v>
      </c>
    </row>
    <row r="43" spans="2:12" x14ac:dyDescent="0.3">
      <c r="B43" s="5" t="s">
        <v>270</v>
      </c>
      <c r="F43" s="38"/>
      <c r="G43" s="38"/>
      <c r="H43" s="38"/>
      <c r="I43" s="38"/>
      <c r="J43" s="38"/>
      <c r="K43" s="38"/>
      <c r="L43" s="13">
        <f t="shared" si="15"/>
        <v>0</v>
      </c>
    </row>
    <row r="44" spans="2:12" x14ac:dyDescent="0.3">
      <c r="B44" s="5" t="s">
        <v>271</v>
      </c>
      <c r="F44" s="38"/>
      <c r="G44" s="38"/>
      <c r="H44" s="38"/>
      <c r="I44" s="38"/>
      <c r="J44" s="38"/>
      <c r="K44" s="38"/>
      <c r="L44" s="13">
        <f t="shared" si="15"/>
        <v>0</v>
      </c>
    </row>
    <row r="45" spans="2:12" x14ac:dyDescent="0.3">
      <c r="B45" s="5" t="s">
        <v>272</v>
      </c>
      <c r="F45" s="38"/>
      <c r="G45" s="38"/>
      <c r="H45" s="38"/>
      <c r="I45" s="38"/>
      <c r="J45" s="38"/>
      <c r="K45" s="38"/>
      <c r="L45" s="13">
        <f t="shared" si="15"/>
        <v>0</v>
      </c>
    </row>
    <row r="46" spans="2:12" x14ac:dyDescent="0.3">
      <c r="B46" s="6" t="s">
        <v>273</v>
      </c>
      <c r="F46" s="15">
        <f t="shared" ref="F46:K46" si="16">SUM(F38:F45)</f>
        <v>0</v>
      </c>
      <c r="G46" s="15">
        <f t="shared" si="16"/>
        <v>0</v>
      </c>
      <c r="H46" s="15">
        <f t="shared" si="16"/>
        <v>0</v>
      </c>
      <c r="I46" s="15">
        <f t="shared" si="16"/>
        <v>0</v>
      </c>
      <c r="J46" s="15">
        <f t="shared" si="16"/>
        <v>0</v>
      </c>
      <c r="K46" s="15">
        <f t="shared" si="16"/>
        <v>0</v>
      </c>
      <c r="L46" s="15">
        <f t="shared" si="15"/>
        <v>0</v>
      </c>
    </row>
    <row r="47" spans="2:12" x14ac:dyDescent="0.3">
      <c r="B47" s="69" t="s">
        <v>274</v>
      </c>
      <c r="C47" s="61"/>
      <c r="D47" s="61"/>
      <c r="E47" s="61"/>
      <c r="F47" s="61"/>
      <c r="G47" s="61"/>
      <c r="H47" s="61"/>
      <c r="I47" s="61"/>
      <c r="J47" s="61"/>
      <c r="K47" s="61"/>
      <c r="L47" s="61"/>
    </row>
    <row r="48" spans="2:12" x14ac:dyDescent="0.3">
      <c r="B48" s="5" t="s">
        <v>117</v>
      </c>
      <c r="F48" s="38"/>
      <c r="G48" s="38"/>
      <c r="H48" s="38"/>
      <c r="I48" s="38"/>
      <c r="J48" s="38"/>
      <c r="K48" s="38"/>
      <c r="L48" s="13">
        <f t="shared" ref="L48:L54" si="17">SUM(F48:K48)</f>
        <v>0</v>
      </c>
    </row>
    <row r="49" spans="2:29" x14ac:dyDescent="0.3">
      <c r="B49" s="5" t="s">
        <v>275</v>
      </c>
      <c r="F49" s="38"/>
      <c r="G49" s="38"/>
      <c r="H49" s="38"/>
      <c r="I49" s="38"/>
      <c r="J49" s="38"/>
      <c r="K49" s="38"/>
      <c r="L49" s="13">
        <f t="shared" si="17"/>
        <v>0</v>
      </c>
    </row>
    <row r="50" spans="2:29" x14ac:dyDescent="0.3">
      <c r="B50" s="5" t="s">
        <v>276</v>
      </c>
      <c r="F50" s="38"/>
      <c r="G50" s="38"/>
      <c r="H50" s="38"/>
      <c r="I50" s="38"/>
      <c r="J50" s="38"/>
      <c r="K50" s="38"/>
      <c r="L50" s="13">
        <f t="shared" si="17"/>
        <v>0</v>
      </c>
    </row>
    <row r="51" spans="2:29" x14ac:dyDescent="0.3">
      <c r="B51" s="5" t="s">
        <v>277</v>
      </c>
      <c r="F51" s="38"/>
      <c r="G51" s="38"/>
      <c r="H51" s="38"/>
      <c r="I51" s="38"/>
      <c r="J51" s="38"/>
      <c r="K51" s="38"/>
      <c r="L51" s="13">
        <f t="shared" si="17"/>
        <v>0</v>
      </c>
    </row>
    <row r="52" spans="2:29" x14ac:dyDescent="0.3">
      <c r="B52" s="5" t="s">
        <v>278</v>
      </c>
      <c r="F52" s="38"/>
      <c r="G52" s="38"/>
      <c r="H52" s="38"/>
      <c r="I52" s="38"/>
      <c r="J52" s="38"/>
      <c r="K52" s="38"/>
      <c r="L52" s="13">
        <f t="shared" si="17"/>
        <v>0</v>
      </c>
    </row>
    <row r="53" spans="2:29" x14ac:dyDescent="0.3">
      <c r="B53" s="5" t="s">
        <v>279</v>
      </c>
      <c r="F53" s="38"/>
      <c r="G53" s="38"/>
      <c r="H53" s="38"/>
      <c r="I53" s="38"/>
      <c r="J53" s="38"/>
      <c r="K53" s="38"/>
      <c r="L53" s="13">
        <f t="shared" si="17"/>
        <v>0</v>
      </c>
    </row>
    <row r="54" spans="2:29" x14ac:dyDescent="0.3">
      <c r="B54" s="6" t="s">
        <v>280</v>
      </c>
      <c r="F54" s="15">
        <f t="shared" ref="F54:K54" si="18">SUM(F48:F53)</f>
        <v>0</v>
      </c>
      <c r="G54" s="15">
        <f t="shared" si="18"/>
        <v>0</v>
      </c>
      <c r="H54" s="15">
        <f t="shared" si="18"/>
        <v>0</v>
      </c>
      <c r="I54" s="15">
        <f t="shared" si="18"/>
        <v>0</v>
      </c>
      <c r="J54" s="15">
        <f t="shared" si="18"/>
        <v>0</v>
      </c>
      <c r="K54" s="15">
        <f t="shared" si="18"/>
        <v>0</v>
      </c>
      <c r="L54" s="15">
        <f t="shared" si="17"/>
        <v>0</v>
      </c>
    </row>
    <row r="55" spans="2:29" x14ac:dyDescent="0.3">
      <c r="B55" s="69" t="s">
        <v>281</v>
      </c>
      <c r="C55" s="61"/>
      <c r="D55" s="61"/>
      <c r="E55" s="61"/>
      <c r="F55" s="61"/>
      <c r="G55" s="61"/>
      <c r="H55" s="61"/>
      <c r="I55" s="61"/>
      <c r="J55" s="61"/>
      <c r="K55" s="61"/>
      <c r="L55" s="61"/>
      <c r="M55" s="9"/>
      <c r="N55" s="64" t="s">
        <v>282</v>
      </c>
      <c r="O55" s="61"/>
      <c r="P55" s="61"/>
      <c r="Q55" s="61"/>
      <c r="R55" s="61"/>
      <c r="S55" s="61"/>
      <c r="T55" s="9"/>
      <c r="U55" s="64" t="s">
        <v>282</v>
      </c>
      <c r="V55" s="61"/>
      <c r="W55" s="61"/>
      <c r="X55" s="61"/>
      <c r="Y55" s="61"/>
      <c r="Z55" s="61"/>
      <c r="AA55" s="9"/>
      <c r="AB55" s="9"/>
      <c r="AC55" s="9"/>
    </row>
    <row r="56" spans="2:29" x14ac:dyDescent="0.3">
      <c r="B56" s="5" t="s">
        <v>283</v>
      </c>
      <c r="C56" s="67" t="s">
        <v>284</v>
      </c>
      <c r="D56" s="68"/>
      <c r="E56" s="68"/>
      <c r="G56" s="74" t="str">
        <f>IF($C$56="Transfer","→ NOT part of the INDI base","→ part of the INDI base")</f>
        <v>→ part of the INDI base</v>
      </c>
      <c r="H56" s="61"/>
      <c r="I56" s="61"/>
      <c r="J56" s="61"/>
      <c r="K56" s="61"/>
      <c r="L56" s="61"/>
      <c r="M56" s="50"/>
      <c r="T56" s="50"/>
      <c r="AA56" s="50"/>
    </row>
    <row r="57" spans="2:29" x14ac:dyDescent="0.3">
      <c r="B57" s="1"/>
      <c r="C57" s="38"/>
      <c r="D57" s="39"/>
      <c r="E57" s="34">
        <v>12</v>
      </c>
      <c r="F57" s="13">
        <f>IF(1&lt;=$H$8,$C57*IF(U57="",IF($E57="",12,$E57),U57)*IF(N57="",$D57,N57)*(1+SAL_IDX)^0,0)</f>
        <v>0</v>
      </c>
      <c r="G57" s="13">
        <f>IF(2&lt;=$H$8,$C57*IF(V57="",IF($E57="",12,$E57),V57)*IF(O57="",$D57,O57)*(1+SAL_IDX)^1,0)</f>
        <v>0</v>
      </c>
      <c r="H57" s="13">
        <f>IF(3&lt;=$H$8,$C57*IF(W57="",IF($E57="",12,$E57),W57)*IF(P57="",$D57,P57)*(1+SAL_IDX)^2,0)</f>
        <v>0</v>
      </c>
      <c r="I57" s="13">
        <f>IF(4&lt;=$H$8,$C57*IF(X57="",IF($E57="",12,$E57),X57)*IF(Q57="",$D57,Q57)*(1+SAL_IDX)^3,0)</f>
        <v>0</v>
      </c>
      <c r="J57" s="13">
        <f>IF(5&lt;=$H$8,$C57*IF(Y57="",IF($E57="",12,$E57),Y57)*IF(R57="",$D57,R57)*(1+SAL_IDX)^4,0)</f>
        <v>0</v>
      </c>
      <c r="K57" s="13">
        <f>IF(6&lt;=$H$8,$C57*IF(Z57="",IF($E57="",12,$E57),Z57)*IF(S57="",$D57,S57)*(1+SAL_IDX)^5,0)</f>
        <v>0</v>
      </c>
      <c r="L57" s="13">
        <f t="shared" ref="L57:L62" si="19">SUM(F57:K57)</f>
        <v>0</v>
      </c>
      <c r="M57" s="50"/>
      <c r="N57" s="39"/>
      <c r="O57" s="39"/>
      <c r="P57" s="39"/>
      <c r="Q57" s="39"/>
      <c r="R57" s="39"/>
      <c r="S57" s="39"/>
      <c r="T57" s="50"/>
      <c r="U57" s="53"/>
      <c r="V57" s="53"/>
      <c r="W57" s="53"/>
      <c r="X57" s="53"/>
      <c r="Y57" s="53"/>
      <c r="Z57" s="53"/>
      <c r="AA57" s="50"/>
      <c r="AB57" s="54">
        <f>SUMPRODUCT(($N$17:$S$17&lt;&gt;"")*((N57:S57="")*$D57+(N57:S57&lt;&gt;"")*N57:S57)*((U57:Z57="")*IF($E57="",12,$E57)+(U57:Z57&lt;&gt;"")*U57:Z57))</f>
        <v>0</v>
      </c>
      <c r="AC57" s="14" t="str">
        <f>IF(OR($H$8=0,AB57=0),"",AB57/(12*$H$8))</f>
        <v/>
      </c>
    </row>
    <row r="58" spans="2:29" x14ac:dyDescent="0.3">
      <c r="B58" s="1"/>
      <c r="C58" s="38"/>
      <c r="D58" s="39"/>
      <c r="E58" s="34">
        <v>12</v>
      </c>
      <c r="F58" s="13">
        <f>IF(1&lt;=$H$8,$C58*IF(U58="",IF($E58="",12,$E58),U58)*IF(N58="",$D58,N58)*(1+SAL_IDX)^0,0)</f>
        <v>0</v>
      </c>
      <c r="G58" s="13">
        <f>IF(2&lt;=$H$8,$C58*IF(V58="",IF($E58="",12,$E58),V58)*IF(O58="",$D58,O58)*(1+SAL_IDX)^1,0)</f>
        <v>0</v>
      </c>
      <c r="H58" s="13">
        <f>IF(3&lt;=$H$8,$C58*IF(W58="",IF($E58="",12,$E58),W58)*IF(P58="",$D58,P58)*(1+SAL_IDX)^2,0)</f>
        <v>0</v>
      </c>
      <c r="I58" s="13">
        <f>IF(4&lt;=$H$8,$C58*IF(X58="",IF($E58="",12,$E58),X58)*IF(Q58="",$D58,Q58)*(1+SAL_IDX)^3,0)</f>
        <v>0</v>
      </c>
      <c r="J58" s="13">
        <f>IF(5&lt;=$H$8,$C58*IF(Y58="",IF($E58="",12,$E58),Y58)*IF(R58="",$D58,R58)*(1+SAL_IDX)^4,0)</f>
        <v>0</v>
      </c>
      <c r="K58" s="13">
        <f>IF(6&lt;=$H$8,$C58*IF(Z58="",IF($E58="",12,$E58),Z58)*IF(S58="",$D58,S58)*(1+SAL_IDX)^5,0)</f>
        <v>0</v>
      </c>
      <c r="L58" s="13">
        <f t="shared" si="19"/>
        <v>0</v>
      </c>
      <c r="M58" s="50"/>
      <c r="N58" s="39"/>
      <c r="O58" s="39"/>
      <c r="P58" s="39"/>
      <c r="Q58" s="39"/>
      <c r="R58" s="39"/>
      <c r="S58" s="39"/>
      <c r="T58" s="50"/>
      <c r="U58" s="53"/>
      <c r="V58" s="53"/>
      <c r="W58" s="53"/>
      <c r="X58" s="53"/>
      <c r="Y58" s="53"/>
      <c r="Z58" s="53"/>
      <c r="AA58" s="50"/>
      <c r="AB58" s="54">
        <f>SUMPRODUCT(($N$17:$S$17&lt;&gt;"")*((N58:S58="")*$D58+(N58:S58&lt;&gt;"")*N58:S58)*((U58:Z58="")*IF($E58="",12,$E58)+(U58:Z58&lt;&gt;"")*U58:Z58))</f>
        <v>0</v>
      </c>
      <c r="AC58" s="14" t="str">
        <f>IF(OR($H$8=0,AB58=0),"",AB58/(12*$H$8))</f>
        <v/>
      </c>
    </row>
    <row r="59" spans="2:29" x14ac:dyDescent="0.3">
      <c r="B59" s="1"/>
      <c r="C59" s="38"/>
      <c r="D59" s="39"/>
      <c r="E59" s="34">
        <v>12</v>
      </c>
      <c r="F59" s="13">
        <f>IF(1&lt;=$H$8,$C59*IF(U59="",IF($E59="",12,$E59),U59)*IF(N59="",$D59,N59)*(1+SAL_IDX)^0,0)</f>
        <v>0</v>
      </c>
      <c r="G59" s="13">
        <f>IF(2&lt;=$H$8,$C59*IF(V59="",IF($E59="",12,$E59),V59)*IF(O59="",$D59,O59)*(1+SAL_IDX)^1,0)</f>
        <v>0</v>
      </c>
      <c r="H59" s="13">
        <f>IF(3&lt;=$H$8,$C59*IF(W59="",IF($E59="",12,$E59),W59)*IF(P59="",$D59,P59)*(1+SAL_IDX)^2,0)</f>
        <v>0</v>
      </c>
      <c r="I59" s="13">
        <f>IF(4&lt;=$H$8,$C59*IF(X59="",IF($E59="",12,$E59),X59)*IF(Q59="",$D59,Q59)*(1+SAL_IDX)^3,0)</f>
        <v>0</v>
      </c>
      <c r="J59" s="13">
        <f>IF(5&lt;=$H$8,$C59*IF(Y59="",IF($E59="",12,$E59),Y59)*IF(R59="",$D59,R59)*(1+SAL_IDX)^4,0)</f>
        <v>0</v>
      </c>
      <c r="K59" s="13">
        <f>IF(6&lt;=$H$8,$C59*IF(Z59="",IF($E59="",12,$E59),Z59)*IF(S59="",$D59,S59)*(1+SAL_IDX)^5,0)</f>
        <v>0</v>
      </c>
      <c r="L59" s="13">
        <f t="shared" si="19"/>
        <v>0</v>
      </c>
      <c r="M59" s="50"/>
      <c r="N59" s="39"/>
      <c r="O59" s="39"/>
      <c r="P59" s="39"/>
      <c r="Q59" s="39"/>
      <c r="R59" s="39"/>
      <c r="S59" s="39"/>
      <c r="T59" s="50"/>
      <c r="U59" s="53"/>
      <c r="V59" s="53"/>
      <c r="W59" s="53"/>
      <c r="X59" s="53"/>
      <c r="Y59" s="53"/>
      <c r="Z59" s="53"/>
      <c r="AA59" s="50"/>
      <c r="AB59" s="54">
        <f>SUMPRODUCT(($N$17:$S$17&lt;&gt;"")*((N59:S59="")*$D59+(N59:S59&lt;&gt;"")*N59:S59)*((U59:Z59="")*IF($E59="",12,$E59)+(U59:Z59&lt;&gt;"")*U59:Z59))</f>
        <v>0</v>
      </c>
      <c r="AC59" s="14" t="str">
        <f>IF(OR($H$8=0,AB59=0),"",AB59/(12*$H$8))</f>
        <v/>
      </c>
    </row>
    <row r="60" spans="2:29" x14ac:dyDescent="0.3">
      <c r="B60" s="1"/>
      <c r="C60" s="38"/>
      <c r="D60" s="39"/>
      <c r="E60" s="34">
        <v>12</v>
      </c>
      <c r="F60" s="13">
        <f>IF(1&lt;=$H$8,$C60*IF(U60="",IF($E60="",12,$E60),U60)*IF(N60="",$D60,N60)*(1+SAL_IDX)^0,0)</f>
        <v>0</v>
      </c>
      <c r="G60" s="13">
        <f>IF(2&lt;=$H$8,$C60*IF(V60="",IF($E60="",12,$E60),V60)*IF(O60="",$D60,O60)*(1+SAL_IDX)^1,0)</f>
        <v>0</v>
      </c>
      <c r="H60" s="13">
        <f>IF(3&lt;=$H$8,$C60*IF(W60="",IF($E60="",12,$E60),W60)*IF(P60="",$D60,P60)*(1+SAL_IDX)^2,0)</f>
        <v>0</v>
      </c>
      <c r="I60" s="13">
        <f>IF(4&lt;=$H$8,$C60*IF(X60="",IF($E60="",12,$E60),X60)*IF(Q60="",$D60,Q60)*(1+SAL_IDX)^3,0)</f>
        <v>0</v>
      </c>
      <c r="J60" s="13">
        <f>IF(5&lt;=$H$8,$C60*IF(Y60="",IF($E60="",12,$E60),Y60)*IF(R60="",$D60,R60)*(1+SAL_IDX)^4,0)</f>
        <v>0</v>
      </c>
      <c r="K60" s="13">
        <f>IF(6&lt;=$H$8,$C60*IF(Z60="",IF($E60="",12,$E60),Z60)*IF(S60="",$D60,S60)*(1+SAL_IDX)^5,0)</f>
        <v>0</v>
      </c>
      <c r="L60" s="13">
        <f t="shared" si="19"/>
        <v>0</v>
      </c>
      <c r="M60" s="50"/>
      <c r="N60" s="39"/>
      <c r="O60" s="39"/>
      <c r="P60" s="39"/>
      <c r="Q60" s="39"/>
      <c r="R60" s="39"/>
      <c r="S60" s="39"/>
      <c r="T60" s="50"/>
      <c r="U60" s="53"/>
      <c r="V60" s="53"/>
      <c r="W60" s="53"/>
      <c r="X60" s="53"/>
      <c r="Y60" s="53"/>
      <c r="Z60" s="53"/>
      <c r="AA60" s="50"/>
      <c r="AB60" s="54">
        <f>SUMPRODUCT(($N$17:$S$17&lt;&gt;"")*((N60:S60="")*$D60+(N60:S60&lt;&gt;"")*N60:S60)*((U60:Z60="")*IF($E60="",12,$E60)+(U60:Z60&lt;&gt;"")*U60:Z60))</f>
        <v>0</v>
      </c>
      <c r="AC60" s="14" t="str">
        <f>IF(OR($H$8=0,AB60=0),"",AB60/(12*$H$8))</f>
        <v/>
      </c>
    </row>
    <row r="61" spans="2:29" x14ac:dyDescent="0.3">
      <c r="B61" s="6" t="s">
        <v>285</v>
      </c>
      <c r="F61" s="15">
        <f t="shared" ref="F61:K61" si="20">SUM(F57:F60)</f>
        <v>0</v>
      </c>
      <c r="G61" s="15">
        <f t="shared" si="20"/>
        <v>0</v>
      </c>
      <c r="H61" s="15">
        <f t="shared" si="20"/>
        <v>0</v>
      </c>
      <c r="I61" s="15">
        <f t="shared" si="20"/>
        <v>0</v>
      </c>
      <c r="J61" s="15">
        <f t="shared" si="20"/>
        <v>0</v>
      </c>
      <c r="K61" s="15">
        <f t="shared" si="20"/>
        <v>0</v>
      </c>
      <c r="L61" s="15">
        <f t="shared" si="19"/>
        <v>0</v>
      </c>
    </row>
    <row r="62" spans="2:29" x14ac:dyDescent="0.3">
      <c r="B62" s="6" t="s">
        <v>286</v>
      </c>
      <c r="D62" s="10">
        <f>LKP_EXT</f>
        <v>0.47499999999999998</v>
      </c>
      <c r="F62" s="15">
        <f t="shared" ref="F62:K62" si="21">F61*(1+LKP_EXT)</f>
        <v>0</v>
      </c>
      <c r="G62" s="15">
        <f t="shared" si="21"/>
        <v>0</v>
      </c>
      <c r="H62" s="15">
        <f t="shared" si="21"/>
        <v>0</v>
      </c>
      <c r="I62" s="15">
        <f t="shared" si="21"/>
        <v>0</v>
      </c>
      <c r="J62" s="15">
        <f t="shared" si="21"/>
        <v>0</v>
      </c>
      <c r="K62" s="15">
        <f t="shared" si="21"/>
        <v>0</v>
      </c>
      <c r="L62" s="15">
        <f t="shared" si="19"/>
        <v>0</v>
      </c>
    </row>
    <row r="64" spans="2:29" ht="14.25" customHeight="1" x14ac:dyDescent="0.3">
      <c r="B64" s="64" t="s">
        <v>287</v>
      </c>
      <c r="C64" s="61"/>
      <c r="D64" s="61"/>
      <c r="E64" s="61"/>
      <c r="F64" s="61"/>
      <c r="G64" s="61"/>
      <c r="H64" s="61"/>
      <c r="I64" s="61"/>
      <c r="J64" s="61"/>
      <c r="K64" s="61"/>
      <c r="L64" s="61"/>
    </row>
    <row r="65" spans="2:12" x14ac:dyDescent="0.3">
      <c r="B65" s="5" t="s">
        <v>288</v>
      </c>
      <c r="F65" s="13">
        <f t="shared" ref="F65:K65" si="22">F34+F46+IF($C$56="Transfer",0,F62)</f>
        <v>0</v>
      </c>
      <c r="G65" s="13">
        <f t="shared" si="22"/>
        <v>0</v>
      </c>
      <c r="H65" s="13">
        <f t="shared" si="22"/>
        <v>0</v>
      </c>
      <c r="I65" s="13">
        <f t="shared" si="22"/>
        <v>0</v>
      </c>
      <c r="J65" s="13">
        <f t="shared" si="22"/>
        <v>0</v>
      </c>
      <c r="K65" s="13">
        <f t="shared" si="22"/>
        <v>0</v>
      </c>
      <c r="L65" s="13">
        <f>SUM(F65:K65)</f>
        <v>0</v>
      </c>
    </row>
    <row r="66" spans="2:12" x14ac:dyDescent="0.3">
      <c r="B66" s="5" t="s">
        <v>289</v>
      </c>
      <c r="D66" s="10">
        <f>IFERROR(VLOOKUP($C$7,INST_TAB,5,FALSE()),INDI_KI)</f>
        <v>0.28989999999999999</v>
      </c>
      <c r="F66" s="13">
        <f t="shared" ref="F66:K66" si="23">F65*$D$66</f>
        <v>0</v>
      </c>
      <c r="G66" s="13">
        <f t="shared" si="23"/>
        <v>0</v>
      </c>
      <c r="H66" s="13">
        <f t="shared" si="23"/>
        <v>0</v>
      </c>
      <c r="I66" s="13">
        <f t="shared" si="23"/>
        <v>0</v>
      </c>
      <c r="J66" s="13">
        <f t="shared" si="23"/>
        <v>0</v>
      </c>
      <c r="K66" s="13">
        <f t="shared" si="23"/>
        <v>0</v>
      </c>
      <c r="L66" s="13">
        <f>SUM(F66:K66)</f>
        <v>0</v>
      </c>
    </row>
    <row r="68" spans="2:12" ht="21.75" customHeight="1" x14ac:dyDescent="0.3">
      <c r="B68" s="40" t="s">
        <v>290</v>
      </c>
      <c r="C68" s="41"/>
      <c r="D68" s="41"/>
      <c r="E68" s="41"/>
      <c r="F68" s="42">
        <f t="shared" ref="F68:K68" si="24">F34+F46+F54+F62+F66</f>
        <v>0</v>
      </c>
      <c r="G68" s="42">
        <f t="shared" si="24"/>
        <v>0</v>
      </c>
      <c r="H68" s="42">
        <f t="shared" si="24"/>
        <v>0</v>
      </c>
      <c r="I68" s="42">
        <f t="shared" si="24"/>
        <v>0</v>
      </c>
      <c r="J68" s="42">
        <f t="shared" si="24"/>
        <v>0</v>
      </c>
      <c r="K68" s="42">
        <f t="shared" si="24"/>
        <v>0</v>
      </c>
      <c r="L68" s="42">
        <f>SUM(F68:K68)</f>
        <v>0</v>
      </c>
    </row>
    <row r="70" spans="2:12" ht="19.5" customHeight="1" x14ac:dyDescent="0.3">
      <c r="B70" s="64" t="s">
        <v>291</v>
      </c>
      <c r="C70" s="61"/>
      <c r="D70" s="61"/>
      <c r="E70" s="61"/>
      <c r="F70" s="61"/>
      <c r="G70" s="61"/>
      <c r="H70" s="61"/>
      <c r="I70" s="61"/>
      <c r="J70" s="61"/>
      <c r="K70" s="61"/>
      <c r="L70" s="61"/>
    </row>
    <row r="71" spans="2:12" x14ac:dyDescent="0.3">
      <c r="B71" s="5" t="s">
        <v>292</v>
      </c>
      <c r="D71" s="36">
        <f>IF($H$12=0,1,IFERROR(SUMPRODUCT((C19:C26-(C19:C26&gt;$H$12)*(C19:C26-$H$12))*AB19:AB26)/SUMPRODUCT(C19:C26*AB19:AB26),1))</f>
        <v>1</v>
      </c>
      <c r="F71" s="13">
        <f t="shared" ref="F71:K71" si="25">SUM(F19:F26)*$D$71+SUM(F28:F31)</f>
        <v>0</v>
      </c>
      <c r="G71" s="13">
        <f t="shared" si="25"/>
        <v>0</v>
      </c>
      <c r="H71" s="13">
        <f t="shared" si="25"/>
        <v>0</v>
      </c>
      <c r="I71" s="13">
        <f t="shared" si="25"/>
        <v>0</v>
      </c>
      <c r="J71" s="13">
        <f t="shared" si="25"/>
        <v>0</v>
      </c>
      <c r="K71" s="13">
        <f t="shared" si="25"/>
        <v>0</v>
      </c>
      <c r="L71" s="13">
        <f>SUM(F71:K71)</f>
        <v>0</v>
      </c>
    </row>
    <row r="72" spans="2:12" x14ac:dyDescent="0.3">
      <c r="B72" s="5" t="s">
        <v>293</v>
      </c>
      <c r="D72" s="10">
        <f>$C$13</f>
        <v>0.59859999999999991</v>
      </c>
      <c r="F72" s="13">
        <f t="shared" ref="F72:K72" si="26">F71*$C$13</f>
        <v>0</v>
      </c>
      <c r="G72" s="13">
        <f t="shared" si="26"/>
        <v>0</v>
      </c>
      <c r="H72" s="13">
        <f t="shared" si="26"/>
        <v>0</v>
      </c>
      <c r="I72" s="13">
        <f t="shared" si="26"/>
        <v>0</v>
      </c>
      <c r="J72" s="13">
        <f t="shared" si="26"/>
        <v>0</v>
      </c>
      <c r="K72" s="13">
        <f t="shared" si="26"/>
        <v>0</v>
      </c>
      <c r="L72" s="13">
        <f>SUM(F72:K72)</f>
        <v>0</v>
      </c>
    </row>
    <row r="73" spans="2:12" x14ac:dyDescent="0.3">
      <c r="B73" s="5" t="s">
        <v>294</v>
      </c>
      <c r="F73" s="13">
        <f t="shared" ref="F73:K73" si="27">F46+F54+F62-IF($H$13="No",F48,0)</f>
        <v>0</v>
      </c>
      <c r="G73" s="13">
        <f t="shared" si="27"/>
        <v>0</v>
      </c>
      <c r="H73" s="13">
        <f t="shared" si="27"/>
        <v>0</v>
      </c>
      <c r="I73" s="13">
        <f t="shared" si="27"/>
        <v>0</v>
      </c>
      <c r="J73" s="13">
        <f t="shared" si="27"/>
        <v>0</v>
      </c>
      <c r="K73" s="13">
        <f t="shared" si="27"/>
        <v>0</v>
      </c>
      <c r="L73" s="13">
        <f>SUM(F73:K73)</f>
        <v>0</v>
      </c>
    </row>
    <row r="74" spans="2:12" x14ac:dyDescent="0.3">
      <c r="B74" s="5" t="s">
        <v>295</v>
      </c>
      <c r="D74" s="10">
        <f>$C$12</f>
        <v>0.28989999999999999</v>
      </c>
      <c r="F74" s="13">
        <f t="shared" ref="F74:K74" si="28">IF($C$12=0,0,IF($H$11="Share of grant",IFERROR((F71+F72+F73)*$C$12/(1-$C$12),0),IF($H$11="Total direct costs",(F71+F72+F73-F52)*$C$12,(F71+F72+F46+IF($C$56="Transfer",0,F62))*$C$12)))</f>
        <v>0</v>
      </c>
      <c r="G74" s="13">
        <f t="shared" si="28"/>
        <v>0</v>
      </c>
      <c r="H74" s="13">
        <f t="shared" si="28"/>
        <v>0</v>
      </c>
      <c r="I74" s="13">
        <f t="shared" si="28"/>
        <v>0</v>
      </c>
      <c r="J74" s="13">
        <f t="shared" si="28"/>
        <v>0</v>
      </c>
      <c r="K74" s="13">
        <f t="shared" si="28"/>
        <v>0</v>
      </c>
      <c r="L74" s="13">
        <f>SUM(F74:K74)</f>
        <v>0</v>
      </c>
    </row>
    <row r="75" spans="2:12" x14ac:dyDescent="0.3">
      <c r="B75" s="32" t="s">
        <v>296</v>
      </c>
      <c r="F75" s="33">
        <f t="shared" ref="F75:K75" si="29">F71+F72+F73+F74</f>
        <v>0</v>
      </c>
      <c r="G75" s="33">
        <f t="shared" si="29"/>
        <v>0</v>
      </c>
      <c r="H75" s="33">
        <f t="shared" si="29"/>
        <v>0</v>
      </c>
      <c r="I75" s="33">
        <f t="shared" si="29"/>
        <v>0</v>
      </c>
      <c r="J75" s="33">
        <f t="shared" si="29"/>
        <v>0</v>
      </c>
      <c r="K75" s="33">
        <f t="shared" si="29"/>
        <v>0</v>
      </c>
      <c r="L75" s="33">
        <f>SUM(F75:K75)</f>
        <v>0</v>
      </c>
    </row>
    <row r="77" spans="2:12" ht="19.5" customHeight="1" x14ac:dyDescent="0.3">
      <c r="B77" s="64" t="s">
        <v>297</v>
      </c>
      <c r="C77" s="61"/>
      <c r="D77" s="61"/>
      <c r="E77" s="61"/>
      <c r="F77" s="61"/>
      <c r="G77" s="61"/>
      <c r="H77" s="61"/>
      <c r="I77" s="61"/>
      <c r="J77" s="61"/>
      <c r="K77" s="61"/>
      <c r="L77" s="61"/>
    </row>
    <row r="78" spans="2:12" x14ac:dyDescent="0.3">
      <c r="B78" s="5" t="s">
        <v>298</v>
      </c>
      <c r="F78" s="13">
        <f t="shared" ref="F78:K78" si="30">F34-F71-F72</f>
        <v>0</v>
      </c>
      <c r="G78" s="13">
        <f t="shared" si="30"/>
        <v>0</v>
      </c>
      <c r="H78" s="13">
        <f t="shared" si="30"/>
        <v>0</v>
      </c>
      <c r="I78" s="13">
        <f t="shared" si="30"/>
        <v>0</v>
      </c>
      <c r="J78" s="13">
        <f t="shared" si="30"/>
        <v>0</v>
      </c>
      <c r="K78" s="13">
        <f t="shared" si="30"/>
        <v>0</v>
      </c>
      <c r="L78" s="13">
        <f>SUM(F78:K78)</f>
        <v>0</v>
      </c>
    </row>
    <row r="79" spans="2:12" x14ac:dyDescent="0.3">
      <c r="B79" s="5" t="s">
        <v>299</v>
      </c>
      <c r="F79" s="13">
        <f t="shared" ref="F79:K79" si="31">IF($H$13="No",F48,0)</f>
        <v>0</v>
      </c>
      <c r="G79" s="13">
        <f t="shared" si="31"/>
        <v>0</v>
      </c>
      <c r="H79" s="13">
        <f t="shared" si="31"/>
        <v>0</v>
      </c>
      <c r="I79" s="13">
        <f t="shared" si="31"/>
        <v>0</v>
      </c>
      <c r="J79" s="13">
        <f t="shared" si="31"/>
        <v>0</v>
      </c>
      <c r="K79" s="13">
        <f t="shared" si="31"/>
        <v>0</v>
      </c>
      <c r="L79" s="13">
        <f>SUM(F79:K79)</f>
        <v>0</v>
      </c>
    </row>
    <row r="80" spans="2:12" x14ac:dyDescent="0.3">
      <c r="B80" s="5" t="s">
        <v>300</v>
      </c>
      <c r="F80" s="13">
        <f t="shared" ref="F80:K80" si="32">F66-F74</f>
        <v>0</v>
      </c>
      <c r="G80" s="13">
        <f t="shared" si="32"/>
        <v>0</v>
      </c>
      <c r="H80" s="13">
        <f t="shared" si="32"/>
        <v>0</v>
      </c>
      <c r="I80" s="13">
        <f t="shared" si="32"/>
        <v>0</v>
      </c>
      <c r="J80" s="13">
        <f t="shared" si="32"/>
        <v>0</v>
      </c>
      <c r="K80" s="13">
        <f t="shared" si="32"/>
        <v>0</v>
      </c>
      <c r="L80" s="13">
        <f>SUM(F80:K80)</f>
        <v>0</v>
      </c>
    </row>
    <row r="81" spans="2:12" x14ac:dyDescent="0.3">
      <c r="B81" s="32" t="s">
        <v>214</v>
      </c>
      <c r="D81" s="43" t="str">
        <f>IF(ROUND($L$81-($L$68-$L$75),2)=0,"","DISCREPANCY!")</f>
        <v/>
      </c>
      <c r="F81" s="33">
        <f t="shared" ref="F81:K81" si="33">F78+F79+F80</f>
        <v>0</v>
      </c>
      <c r="G81" s="33">
        <f t="shared" si="33"/>
        <v>0</v>
      </c>
      <c r="H81" s="33">
        <f t="shared" si="33"/>
        <v>0</v>
      </c>
      <c r="I81" s="33">
        <f t="shared" si="33"/>
        <v>0</v>
      </c>
      <c r="J81" s="33">
        <f t="shared" si="33"/>
        <v>0</v>
      </c>
      <c r="K81" s="33">
        <f t="shared" si="33"/>
        <v>0</v>
      </c>
      <c r="L81" s="33">
        <f>SUM(F81:K81)</f>
        <v>0</v>
      </c>
    </row>
    <row r="82" spans="2:12" x14ac:dyDescent="0.3">
      <c r="B82" s="5" t="s">
        <v>301</v>
      </c>
      <c r="F82" s="66" t="str">
        <f>IF($C$14=0,"",IF($L$82&gt;=$C$14,"— meets the funder's co-financing requirement","— BELOW the funder's co-financing requirement"))</f>
        <v/>
      </c>
      <c r="G82" s="61"/>
      <c r="H82" s="61"/>
      <c r="I82" s="61"/>
      <c r="J82" s="61"/>
      <c r="K82" s="61"/>
      <c r="L82" s="16">
        <f>IF($L$68=0,0,$L$81/$L$68)</f>
        <v>0</v>
      </c>
    </row>
    <row r="84" spans="2:12" ht="19.5" customHeight="1" x14ac:dyDescent="0.3">
      <c r="B84" s="64" t="s">
        <v>302</v>
      </c>
      <c r="C84" s="61"/>
      <c r="D84" s="61"/>
      <c r="E84" s="61"/>
      <c r="F84" s="61"/>
      <c r="G84" s="61"/>
      <c r="H84" s="61"/>
      <c r="I84" s="61"/>
      <c r="J84" s="61"/>
      <c r="K84" s="61"/>
      <c r="L84" s="61"/>
    </row>
    <row r="85" spans="2:12" x14ac:dyDescent="0.3">
      <c r="B85" s="5" t="s">
        <v>303</v>
      </c>
      <c r="F85" s="38"/>
      <c r="G85" s="38"/>
      <c r="H85" s="38"/>
      <c r="I85" s="38"/>
      <c r="J85" s="38"/>
      <c r="K85" s="38"/>
      <c r="L85" s="13">
        <f>SUM(F85:K85)</f>
        <v>0</v>
      </c>
    </row>
    <row r="86" spans="2:12" x14ac:dyDescent="0.3">
      <c r="B86" s="5" t="s">
        <v>304</v>
      </c>
      <c r="F86" s="13" t="str">
        <f t="shared" ref="F86:L86" si="34">IF($L$85=0,"",F85-F75)</f>
        <v/>
      </c>
      <c r="G86" s="13" t="str">
        <f t="shared" si="34"/>
        <v/>
      </c>
      <c r="H86" s="13" t="str">
        <f t="shared" si="34"/>
        <v/>
      </c>
      <c r="I86" s="13" t="str">
        <f t="shared" si="34"/>
        <v/>
      </c>
      <c r="J86" s="13" t="str">
        <f t="shared" si="34"/>
        <v/>
      </c>
      <c r="K86" s="13" t="str">
        <f t="shared" si="34"/>
        <v/>
      </c>
      <c r="L86" s="15" t="str">
        <f t="shared" si="34"/>
        <v/>
      </c>
    </row>
    <row r="88" spans="2:12" x14ac:dyDescent="0.3">
      <c r="B88" s="63" t="s">
        <v>305</v>
      </c>
      <c r="C88" s="61"/>
      <c r="D88" s="61"/>
      <c r="E88" s="61"/>
      <c r="F88" s="61"/>
      <c r="G88" s="61"/>
      <c r="H88" s="61"/>
      <c r="I88" s="61"/>
      <c r="J88" s="61"/>
      <c r="K88" s="61"/>
      <c r="L88" s="61"/>
    </row>
    <row r="90" spans="2:12" ht="19.5" customHeight="1" x14ac:dyDescent="0.3">
      <c r="B90" s="64" t="s">
        <v>306</v>
      </c>
      <c r="C90" s="61"/>
      <c r="D90" s="61"/>
      <c r="E90" s="61"/>
      <c r="F90" s="61"/>
      <c r="G90" s="61"/>
      <c r="H90" s="61"/>
      <c r="I90" s="61"/>
      <c r="J90" s="61"/>
      <c r="K90" s="61"/>
      <c r="L90" s="61"/>
    </row>
    <row r="91" spans="2:12" x14ac:dyDescent="0.3">
      <c r="B91" s="51" t="s">
        <v>307</v>
      </c>
      <c r="C91" s="51"/>
      <c r="D91" s="51"/>
      <c r="E91" s="51"/>
      <c r="F91" s="52">
        <f t="shared" ref="F91:K91" si="35">F$17</f>
        <v>2027</v>
      </c>
      <c r="G91" s="52">
        <f t="shared" si="35"/>
        <v>2028</v>
      </c>
      <c r="H91" s="52">
        <f t="shared" si="35"/>
        <v>2029</v>
      </c>
      <c r="I91" s="52" t="str">
        <f t="shared" si="35"/>
        <v/>
      </c>
      <c r="J91" s="52" t="str">
        <f t="shared" si="35"/>
        <v/>
      </c>
      <c r="K91" s="52" t="str">
        <f t="shared" si="35"/>
        <v/>
      </c>
      <c r="L91" s="51" t="s">
        <v>250</v>
      </c>
    </row>
    <row r="92" spans="2:12" x14ac:dyDescent="0.3">
      <c r="B92" s="55" t="s">
        <v>308</v>
      </c>
      <c r="F92" s="54">
        <f t="shared" ref="F92:K92" si="36">IF(F$17="",0,SUMPRODUCT(((N19:N26="")*$D$19:$D$26+(N19:N26&lt;&gt;"")*N19:N26)*((U19:U26="")*($E$19:$E$26+12*($E$19:$E$26=""))+(U19:U26&lt;&gt;"")*U19:U26)))</f>
        <v>0</v>
      </c>
      <c r="G92" s="54">
        <f t="shared" si="36"/>
        <v>0</v>
      </c>
      <c r="H92" s="54">
        <f t="shared" si="36"/>
        <v>0</v>
      </c>
      <c r="I92" s="54">
        <f t="shared" si="36"/>
        <v>0</v>
      </c>
      <c r="J92" s="54">
        <f t="shared" si="36"/>
        <v>0</v>
      </c>
      <c r="K92" s="54">
        <f t="shared" si="36"/>
        <v>0</v>
      </c>
      <c r="L92" s="54">
        <f>SUM(F92:K92)</f>
        <v>0</v>
      </c>
    </row>
    <row r="93" spans="2:12" x14ac:dyDescent="0.3">
      <c r="B93" s="55" t="s">
        <v>309</v>
      </c>
      <c r="F93" s="54">
        <f t="shared" ref="F93:K93" si="37">IF(F$17="",0,SUMPRODUCT(((N28:N31="")*$D$28:$D$31+(N28:N31&lt;&gt;"")*N28:N31)*((U28:U31="")*($E$28:$E$31+12*($E$28:$E$31=""))+(U28:U31&lt;&gt;"")*U28:U31)))</f>
        <v>0</v>
      </c>
      <c r="G93" s="54">
        <f t="shared" si="37"/>
        <v>0</v>
      </c>
      <c r="H93" s="54">
        <f t="shared" si="37"/>
        <v>0</v>
      </c>
      <c r="I93" s="54">
        <f t="shared" si="37"/>
        <v>0</v>
      </c>
      <c r="J93" s="54">
        <f t="shared" si="37"/>
        <v>0</v>
      </c>
      <c r="K93" s="54">
        <f t="shared" si="37"/>
        <v>0</v>
      </c>
      <c r="L93" s="54">
        <f>SUM(F93:K93)</f>
        <v>0</v>
      </c>
    </row>
    <row r="94" spans="2:12" x14ac:dyDescent="0.3">
      <c r="B94" s="55" t="s">
        <v>310</v>
      </c>
      <c r="F94" s="54">
        <f t="shared" ref="F94:K94" si="38">IF(F$17="",0,SUMPRODUCT(((N57:N60="")*$D$57:$D$60+(N57:N60&lt;&gt;"")*N57:N60)*((U57:U60="")*($E$57:$E$60+12*($E$57:$E$60=""))+(U57:U60&lt;&gt;"")*U57:U60)))</f>
        <v>0</v>
      </c>
      <c r="G94" s="54">
        <f t="shared" si="38"/>
        <v>0</v>
      </c>
      <c r="H94" s="54">
        <f t="shared" si="38"/>
        <v>0</v>
      </c>
      <c r="I94" s="54">
        <f t="shared" si="38"/>
        <v>0</v>
      </c>
      <c r="J94" s="54">
        <f t="shared" si="38"/>
        <v>0</v>
      </c>
      <c r="K94" s="54">
        <f t="shared" si="38"/>
        <v>0</v>
      </c>
      <c r="L94" s="54">
        <f>SUM(F94:K94)</f>
        <v>0</v>
      </c>
    </row>
    <row r="95" spans="2:12" x14ac:dyDescent="0.3">
      <c r="B95" s="6" t="s">
        <v>311</v>
      </c>
      <c r="F95" s="56">
        <f t="shared" ref="F95:K95" si="39">SUM(F92:F94)</f>
        <v>0</v>
      </c>
      <c r="G95" s="56">
        <f t="shared" si="39"/>
        <v>0</v>
      </c>
      <c r="H95" s="56">
        <f t="shared" si="39"/>
        <v>0</v>
      </c>
      <c r="I95" s="56">
        <f t="shared" si="39"/>
        <v>0</v>
      </c>
      <c r="J95" s="56">
        <f t="shared" si="39"/>
        <v>0</v>
      </c>
      <c r="K95" s="56">
        <f t="shared" si="39"/>
        <v>0</v>
      </c>
      <c r="L95" s="56">
        <f>SUM(F95:K95)</f>
        <v>0</v>
      </c>
    </row>
    <row r="96" spans="2:12" x14ac:dyDescent="0.3">
      <c r="B96" s="57" t="s">
        <v>312</v>
      </c>
      <c r="F96" s="58">
        <f t="shared" ref="F96:L96" si="40">F95/12</f>
        <v>0</v>
      </c>
      <c r="G96" s="58">
        <f t="shared" si="40"/>
        <v>0</v>
      </c>
      <c r="H96" s="58">
        <f t="shared" si="40"/>
        <v>0</v>
      </c>
      <c r="I96" s="58">
        <f t="shared" si="40"/>
        <v>0</v>
      </c>
      <c r="J96" s="58">
        <f t="shared" si="40"/>
        <v>0</v>
      </c>
      <c r="K96" s="58">
        <f t="shared" si="40"/>
        <v>0</v>
      </c>
      <c r="L96" s="58">
        <f t="shared" si="40"/>
        <v>0</v>
      </c>
    </row>
    <row r="97" spans="2:12" x14ac:dyDescent="0.3">
      <c r="B97" s="57" t="s">
        <v>313</v>
      </c>
      <c r="L97" s="59">
        <f>IF($H$8=0,"",$L$95/12/$H$8)</f>
        <v>0</v>
      </c>
    </row>
    <row r="99" spans="2:12" x14ac:dyDescent="0.3">
      <c r="B99" s="63" t="s">
        <v>314</v>
      </c>
      <c r="C99" s="61"/>
      <c r="D99" s="61"/>
      <c r="E99" s="61"/>
      <c r="F99" s="61"/>
      <c r="G99" s="61"/>
      <c r="H99" s="61"/>
      <c r="I99" s="61"/>
      <c r="J99" s="61"/>
      <c r="K99" s="61"/>
      <c r="L99" s="61"/>
    </row>
  </sheetData>
  <sheetProtection sheet="1" formatCells="0" formatColumns="0" formatRows="0" sort="0" autoFilter="0"/>
  <mergeCells count="36">
    <mergeCell ref="U55:Z55"/>
    <mergeCell ref="N16:S16"/>
    <mergeCell ref="B64:L64"/>
    <mergeCell ref="B55:L55"/>
    <mergeCell ref="B88:L88"/>
    <mergeCell ref="N27:S27"/>
    <mergeCell ref="B1:L1"/>
    <mergeCell ref="C5:L5"/>
    <mergeCell ref="B10:L10"/>
    <mergeCell ref="B4:L4"/>
    <mergeCell ref="C11:E11"/>
    <mergeCell ref="C8:E8"/>
    <mergeCell ref="H11:L11"/>
    <mergeCell ref="N15:AC15"/>
    <mergeCell ref="AB16:AC16"/>
    <mergeCell ref="U27:Z27"/>
    <mergeCell ref="B36:L36"/>
    <mergeCell ref="B2:L2"/>
    <mergeCell ref="C15:L15"/>
    <mergeCell ref="C6:L6"/>
    <mergeCell ref="C7:E7"/>
    <mergeCell ref="U16:Z16"/>
    <mergeCell ref="N18:S18"/>
    <mergeCell ref="B18:L18"/>
    <mergeCell ref="U18:Z18"/>
    <mergeCell ref="B99:L99"/>
    <mergeCell ref="B84:L84"/>
    <mergeCell ref="N55:S55"/>
    <mergeCell ref="B37:L37"/>
    <mergeCell ref="G56:L56"/>
    <mergeCell ref="B90:L90"/>
    <mergeCell ref="B47:L47"/>
    <mergeCell ref="C56:E56"/>
    <mergeCell ref="B70:L70"/>
    <mergeCell ref="B77:L77"/>
    <mergeCell ref="F82:K82"/>
  </mergeCells>
  <conditionalFormatting sqref="F92:K97">
    <cfRule type="expression" dxfId="74" priority="16">
      <formula>F$17=""</formula>
    </cfRule>
  </conditionalFormatting>
  <conditionalFormatting sqref="F19:L26">
    <cfRule type="expression" dxfId="73" priority="2">
      <formula>F$17=""</formula>
    </cfRule>
  </conditionalFormatting>
  <conditionalFormatting sqref="F28:L31">
    <cfRule type="expression" dxfId="72" priority="3">
      <formula>F$17=""</formula>
    </cfRule>
  </conditionalFormatting>
  <conditionalFormatting sqref="F38:L45">
    <cfRule type="expression" dxfId="71" priority="4">
      <formula>F$17=""</formula>
    </cfRule>
  </conditionalFormatting>
  <conditionalFormatting sqref="F48:L53">
    <cfRule type="expression" dxfId="70" priority="5">
      <formula>F$17=""</formula>
    </cfRule>
  </conditionalFormatting>
  <conditionalFormatting sqref="F57:L60">
    <cfRule type="expression" dxfId="69" priority="6">
      <formula>F$17=""</formula>
    </cfRule>
  </conditionalFormatting>
  <conditionalFormatting sqref="F78:L81">
    <cfRule type="cellIs" dxfId="68" priority="8" operator="lessThan">
      <formula>0</formula>
    </cfRule>
  </conditionalFormatting>
  <conditionalFormatting sqref="F85:L85">
    <cfRule type="expression" dxfId="67" priority="7">
      <formula>F$17=""</formula>
    </cfRule>
  </conditionalFormatting>
  <conditionalFormatting sqref="F86:L86">
    <cfRule type="cellIs" dxfId="66" priority="9" operator="lessThan">
      <formula>0</formula>
    </cfRule>
  </conditionalFormatting>
  <conditionalFormatting sqref="N19:S26">
    <cfRule type="expression" dxfId="65" priority="10">
      <formula>N$17=""</formula>
    </cfRule>
  </conditionalFormatting>
  <conditionalFormatting sqref="N28:S31">
    <cfRule type="expression" dxfId="64" priority="11">
      <formula>N$17=""</formula>
    </cfRule>
  </conditionalFormatting>
  <conditionalFormatting sqref="N57:S60">
    <cfRule type="expression" dxfId="63" priority="12">
      <formula>N$17=""</formula>
    </cfRule>
  </conditionalFormatting>
  <conditionalFormatting sqref="U19:Z26">
    <cfRule type="expression" dxfId="62" priority="13">
      <formula>U$17=""</formula>
    </cfRule>
  </conditionalFormatting>
  <conditionalFormatting sqref="U28:Z31">
    <cfRule type="expression" dxfId="61" priority="14">
      <formula>U$17=""</formula>
    </cfRule>
  </conditionalFormatting>
  <conditionalFormatting sqref="U57:Z60">
    <cfRule type="expression" dxfId="60" priority="15">
      <formula>U$17=""</formula>
    </cfRule>
  </conditionalFormatting>
  <dataValidations count="6">
    <dataValidation type="whole" allowBlank="1" sqref="H8" xr:uid="{00000000-0002-0000-0D00-000000000000}">
      <formula1>1</formula1>
      <formula2>6</formula2>
    </dataValidation>
    <dataValidation type="list" allowBlank="1" sqref="C7" xr:uid="{00000000-0002-0000-0D00-000001000000}">
      <formula1>INST_LIST</formula1>
      <formula2>0</formula2>
    </dataValidation>
    <dataValidation type="list" allowBlank="1" sqref="C28:C31" xr:uid="{00000000-0002-0000-0D00-000002000000}">
      <formula1>DR_KAT</formula1>
      <formula2>0</formula2>
    </dataValidation>
    <dataValidation type="list" allowBlank="1" sqref="C56" xr:uid="{00000000-0002-0000-0D00-000003000000}">
      <formula1>"Consultancy,Transfer"</formula1>
      <formula2>0</formula2>
    </dataValidation>
    <dataValidation type="decimal" allowBlank="1" showErrorMessage="1" errorTitle="Involvement" error="Enter a value between 0 % and 100 %. Leave empty to follow column D." sqref="N19:S26 N28:S31 N57:S60" xr:uid="{00000000-0002-0000-0D00-000004000000}">
      <formula1>0</formula1>
      <formula2>1</formula2>
    </dataValidation>
    <dataValidation type="decimal" allowBlank="1" showErrorMessage="1" errorTitle="Months" error="Enter 0 to 12 months. Leave empty to follow column E." sqref="U19:Z26 U28:Z31 U57:Z60" xr:uid="{00000000-0002-0000-0D00-000005000000}">
      <formula1>0</formula1>
      <formula2>12</formula2>
    </dataValidation>
  </dataValidations>
  <pageMargins left="0.75" right="0.75" top="1" bottom="1" header="0.511811023622047" footer="0.511811023622047"/>
  <pageSetup paperSize="9" orientation="portrait" horizontalDpi="300" verticalDpi="30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C99"/>
  <sheetViews>
    <sheetView showGridLines="0" zoomScaleNormal="100" workbookViewId="0">
      <pane xSplit="5" topLeftCell="F1" activePane="topRight" state="frozen"/>
      <selection pane="topRight"/>
    </sheetView>
  </sheetViews>
  <sheetFormatPr defaultColWidth="8.6640625" defaultRowHeight="14.4" outlineLevelCol="1" x14ac:dyDescent="0.3"/>
  <cols>
    <col min="1" max="1" width="2.44140625" customWidth="1"/>
    <col min="2" max="2" width="38" customWidth="1"/>
    <col min="3" max="3" width="13" customWidth="1"/>
    <col min="4" max="5" width="10" customWidth="1"/>
    <col min="6" max="6" width="23.44140625" customWidth="1"/>
    <col min="7" max="7" width="14.33203125" customWidth="1"/>
    <col min="8" max="8" width="10" customWidth="1"/>
    <col min="9" max="9" width="12" customWidth="1"/>
    <col min="10" max="10" width="10" customWidth="1"/>
    <col min="11" max="12" width="14" customWidth="1"/>
    <col min="13" max="13" width="2.21875" customWidth="1" outlineLevel="1"/>
    <col min="14" max="19" width="7.5546875" customWidth="1" outlineLevel="1"/>
    <col min="20" max="20" width="2.21875" customWidth="1" outlineLevel="1"/>
    <col min="21" max="26" width="7.5546875" customWidth="1" outlineLevel="1"/>
    <col min="27" max="27" width="2.21875" customWidth="1" outlineLevel="1"/>
    <col min="28" max="28" width="11.44140625" customWidth="1"/>
    <col min="29" max="29" width="10.44140625" customWidth="1"/>
  </cols>
  <sheetData>
    <row r="1" spans="1:29" ht="27.75" customHeight="1" x14ac:dyDescent="0.3">
      <c r="A1" s="8" t="s">
        <v>23</v>
      </c>
      <c r="B1" s="60" t="s">
        <v>327</v>
      </c>
      <c r="C1" s="61"/>
      <c r="D1" s="61"/>
      <c r="E1" s="61"/>
      <c r="F1" s="61"/>
      <c r="G1" s="61"/>
      <c r="H1" s="61"/>
      <c r="I1" s="61"/>
      <c r="J1" s="61"/>
      <c r="K1" s="61"/>
      <c r="L1" s="61"/>
    </row>
    <row r="2" spans="1:29" x14ac:dyDescent="0.3">
      <c r="B2" s="65" t="s">
        <v>228</v>
      </c>
      <c r="C2" s="61"/>
      <c r="D2" s="61"/>
      <c r="E2" s="61"/>
      <c r="F2" s="61"/>
      <c r="G2" s="61"/>
      <c r="H2" s="61"/>
      <c r="I2" s="61"/>
      <c r="J2" s="61"/>
      <c r="K2" s="61"/>
      <c r="L2" s="61"/>
    </row>
    <row r="4" spans="1:29" ht="19.5" customHeight="1" x14ac:dyDescent="0.3">
      <c r="B4" s="64" t="s">
        <v>229</v>
      </c>
      <c r="C4" s="61"/>
      <c r="D4" s="61"/>
      <c r="E4" s="61"/>
      <c r="F4" s="61"/>
      <c r="G4" s="61"/>
      <c r="H4" s="61"/>
      <c r="I4" s="61"/>
      <c r="J4" s="61"/>
      <c r="K4" s="61"/>
      <c r="L4" s="61"/>
    </row>
    <row r="5" spans="1:29" x14ac:dyDescent="0.3">
      <c r="B5" s="5" t="s">
        <v>175</v>
      </c>
      <c r="C5" s="78"/>
      <c r="D5" s="79"/>
      <c r="E5" s="79"/>
      <c r="F5" s="79"/>
      <c r="G5" s="79"/>
      <c r="H5" s="79"/>
      <c r="I5" s="79"/>
      <c r="J5" s="79"/>
      <c r="K5" s="79"/>
      <c r="L5" s="79"/>
    </row>
    <row r="6" spans="1:29" x14ac:dyDescent="0.3">
      <c r="B6" s="5" t="s">
        <v>231</v>
      </c>
      <c r="C6" s="78"/>
      <c r="D6" s="79"/>
      <c r="E6" s="79"/>
      <c r="F6" s="79"/>
      <c r="G6" s="79"/>
      <c r="H6" s="79"/>
      <c r="I6" s="79"/>
      <c r="J6" s="79"/>
      <c r="K6" s="79"/>
      <c r="L6" s="79"/>
    </row>
    <row r="7" spans="1:29" x14ac:dyDescent="0.3">
      <c r="B7" s="5" t="s">
        <v>233</v>
      </c>
      <c r="C7" s="78" t="s">
        <v>49</v>
      </c>
      <c r="D7" s="79"/>
      <c r="E7" s="79"/>
      <c r="F7" s="5" t="s">
        <v>234</v>
      </c>
      <c r="H7" s="34">
        <v>2027</v>
      </c>
    </row>
    <row r="8" spans="1:29" x14ac:dyDescent="0.3">
      <c r="B8" s="5" t="s">
        <v>177</v>
      </c>
      <c r="C8" s="78"/>
      <c r="D8" s="79"/>
      <c r="E8" s="79"/>
      <c r="F8" s="5" t="s">
        <v>235</v>
      </c>
      <c r="H8" s="34">
        <v>3</v>
      </c>
    </row>
    <row r="10" spans="1:29" ht="19.5" customHeight="1" x14ac:dyDescent="0.3">
      <c r="B10" s="64" t="s">
        <v>236</v>
      </c>
      <c r="C10" s="61"/>
      <c r="D10" s="61"/>
      <c r="E10" s="61"/>
      <c r="F10" s="61"/>
      <c r="G10" s="61"/>
      <c r="H10" s="61"/>
      <c r="I10" s="61"/>
      <c r="J10" s="61"/>
      <c r="K10" s="61"/>
      <c r="L10" s="61"/>
    </row>
    <row r="11" spans="1:29" x14ac:dyDescent="0.3">
      <c r="B11" s="5" t="s">
        <v>73</v>
      </c>
      <c r="C11" s="74" t="str">
        <f>IFERROR(VLOOKUP($A$1,RULES,2,FALSE()),"")</f>
        <v>Flat rate 18.08%</v>
      </c>
      <c r="D11" s="61"/>
      <c r="E11" s="61"/>
      <c r="F11" s="5" t="s">
        <v>75</v>
      </c>
      <c r="H11" s="74" t="str">
        <f>IFERROR(VLOOKUP($A$1,RULES,4,FALSE()),"INDI base")</f>
        <v>INDI base</v>
      </c>
      <c r="I11" s="61"/>
      <c r="J11" s="61"/>
      <c r="K11" s="61"/>
      <c r="L11" s="61"/>
    </row>
    <row r="12" spans="1:29" x14ac:dyDescent="0.3">
      <c r="B12" s="5" t="s">
        <v>237</v>
      </c>
      <c r="C12" s="44">
        <f>IF($C$11="Full cost (SUHF)",$D$66,IFERROR(VLOOKUP($A$1,RULES,3,FALSE()),INDI_KI))</f>
        <v>0.18079999999999999</v>
      </c>
      <c r="F12" s="5" t="s">
        <v>76</v>
      </c>
      <c r="H12" s="35">
        <f>IFERROR(VLOOKUP($A$1,RULES,5,FALSE()),0)</f>
        <v>0</v>
      </c>
    </row>
    <row r="13" spans="1:29" x14ac:dyDescent="0.3">
      <c r="B13" s="5" t="s">
        <v>238</v>
      </c>
      <c r="C13" s="44">
        <f>MIN(LKP,IF(IFERROR(VLOOKUP($A$1,RULES,6,FALSE()),0)=0,LKP,VLOOKUP($A$1,RULES,6,FALSE())))</f>
        <v>0.59859999999999991</v>
      </c>
      <c r="F13" s="5" t="s">
        <v>78</v>
      </c>
      <c r="H13" s="3" t="str">
        <f>IFERROR(VLOOKUP($A$1,RULES,7,FALSE()),"Yes")</f>
        <v>Yes</v>
      </c>
    </row>
    <row r="14" spans="1:29" x14ac:dyDescent="0.3">
      <c r="B14" s="5" t="s">
        <v>239</v>
      </c>
      <c r="C14" s="36">
        <f>IFERROR(VLOOKUP($A$1,RULES,8,FALSE()),0)</f>
        <v>0</v>
      </c>
      <c r="F14" s="5" t="s">
        <v>240</v>
      </c>
      <c r="H14" s="30">
        <f>IFERROR(VLOOKUP($A$1,RULES,9,FALSE()),"")</f>
        <v>3</v>
      </c>
    </row>
    <row r="15" spans="1:29" ht="45.75" customHeight="1" x14ac:dyDescent="0.3">
      <c r="B15" s="5" t="s">
        <v>43</v>
      </c>
      <c r="C15" s="77" t="str">
        <f>IFERROR(VLOOKUP($A$1,RULES,10,FALSE()),"")</f>
        <v>SOF – Steering Group for Odontological Research (KI + Region Stockholm + FTV + Praktikertjänst). Max SEK 500k/project and year, 3-year projects; principal applicant employed ≥40% at Dentmed. Reimburses indirect costs at 18.08%; the remainder of KI's INDI becomes co-financing. Put IT/OA fees and transfers under Other costs (B.2).</v>
      </c>
      <c r="D15" s="61"/>
      <c r="E15" s="61"/>
      <c r="F15" s="61"/>
      <c r="G15" s="61"/>
      <c r="H15" s="61"/>
      <c r="I15" s="61"/>
      <c r="J15" s="61"/>
      <c r="K15" s="61"/>
      <c r="L15" s="61"/>
      <c r="N15" s="75" t="s">
        <v>242</v>
      </c>
      <c r="O15" s="61"/>
      <c r="P15" s="61"/>
      <c r="Q15" s="61"/>
      <c r="R15" s="61"/>
      <c r="S15" s="61"/>
      <c r="T15" s="61"/>
      <c r="U15" s="61"/>
      <c r="V15" s="61"/>
      <c r="W15" s="61"/>
      <c r="X15" s="61"/>
      <c r="Y15" s="61"/>
      <c r="Z15" s="61"/>
      <c r="AA15" s="61"/>
      <c r="AB15" s="61"/>
      <c r="AC15" s="61"/>
    </row>
    <row r="16" spans="1:29" x14ac:dyDescent="0.3">
      <c r="M16" s="50"/>
      <c r="N16" s="76" t="s">
        <v>243</v>
      </c>
      <c r="O16" s="61"/>
      <c r="P16" s="61"/>
      <c r="Q16" s="61"/>
      <c r="R16" s="61"/>
      <c r="S16" s="61"/>
      <c r="T16" s="50"/>
      <c r="U16" s="76" t="s">
        <v>244</v>
      </c>
      <c r="V16" s="61"/>
      <c r="W16" s="61"/>
      <c r="X16" s="61"/>
      <c r="Y16" s="61"/>
      <c r="Z16" s="61"/>
      <c r="AA16" s="50"/>
      <c r="AB16" s="76" t="s">
        <v>245</v>
      </c>
      <c r="AC16" s="61"/>
    </row>
    <row r="17" spans="2:29" ht="30" customHeight="1" x14ac:dyDescent="0.3">
      <c r="B17" s="51" t="s">
        <v>246</v>
      </c>
      <c r="C17" s="51" t="s">
        <v>247</v>
      </c>
      <c r="D17" s="51" t="s">
        <v>248</v>
      </c>
      <c r="E17" s="51" t="s">
        <v>249</v>
      </c>
      <c r="F17" s="52">
        <f>IF(1&lt;=$H$8,$H$7+0,"")</f>
        <v>2027</v>
      </c>
      <c r="G17" s="52">
        <f>IF(2&lt;=$H$8,$H$7+1,"")</f>
        <v>2028</v>
      </c>
      <c r="H17" s="52">
        <f>IF(3&lt;=$H$8,$H$7+2,"")</f>
        <v>2029</v>
      </c>
      <c r="I17" s="52" t="str">
        <f>IF(4&lt;=$H$8,$H$7+3,"")</f>
        <v/>
      </c>
      <c r="J17" s="52" t="str">
        <f>IF(5&lt;=$H$8,$H$7+4,"")</f>
        <v/>
      </c>
      <c r="K17" s="52" t="str">
        <f>IF(6&lt;=$H$8,$H$7+5,"")</f>
        <v/>
      </c>
      <c r="L17" s="51" t="s">
        <v>250</v>
      </c>
      <c r="M17" s="51"/>
      <c r="N17" s="52">
        <f t="shared" ref="N17:S17" si="0">F$17</f>
        <v>2027</v>
      </c>
      <c r="O17" s="52">
        <f t="shared" si="0"/>
        <v>2028</v>
      </c>
      <c r="P17" s="52">
        <f t="shared" si="0"/>
        <v>2029</v>
      </c>
      <c r="Q17" s="52" t="str">
        <f t="shared" si="0"/>
        <v/>
      </c>
      <c r="R17" s="52" t="str">
        <f t="shared" si="0"/>
        <v/>
      </c>
      <c r="S17" s="52" t="str">
        <f t="shared" si="0"/>
        <v/>
      </c>
      <c r="T17" s="51"/>
      <c r="U17" s="52">
        <f t="shared" ref="U17:Z17" si="1">F$17</f>
        <v>2027</v>
      </c>
      <c r="V17" s="52">
        <f t="shared" si="1"/>
        <v>2028</v>
      </c>
      <c r="W17" s="52">
        <f t="shared" si="1"/>
        <v>2029</v>
      </c>
      <c r="X17" s="52" t="str">
        <f t="shared" si="1"/>
        <v/>
      </c>
      <c r="Y17" s="52" t="str">
        <f t="shared" si="1"/>
        <v/>
      </c>
      <c r="Z17" s="52" t="str">
        <f t="shared" si="1"/>
        <v/>
      </c>
      <c r="AA17" s="51"/>
      <c r="AB17" s="51" t="s">
        <v>251</v>
      </c>
      <c r="AC17" s="51" t="s">
        <v>252</v>
      </c>
    </row>
    <row r="18" spans="2:29" ht="14.25" customHeight="1" x14ac:dyDescent="0.3">
      <c r="B18" s="64" t="s">
        <v>253</v>
      </c>
      <c r="C18" s="61"/>
      <c r="D18" s="61"/>
      <c r="E18" s="61"/>
      <c r="F18" s="61"/>
      <c r="G18" s="61"/>
      <c r="H18" s="61"/>
      <c r="I18" s="61"/>
      <c r="J18" s="61"/>
      <c r="K18" s="61"/>
      <c r="L18" s="61"/>
      <c r="M18" s="9"/>
      <c r="N18" s="64" t="s">
        <v>254</v>
      </c>
      <c r="O18" s="61"/>
      <c r="P18" s="61"/>
      <c r="Q18" s="61"/>
      <c r="R18" s="61"/>
      <c r="S18" s="61"/>
      <c r="T18" s="9"/>
      <c r="U18" s="64" t="s">
        <v>254</v>
      </c>
      <c r="V18" s="61"/>
      <c r="W18" s="61"/>
      <c r="X18" s="61"/>
      <c r="Y18" s="61"/>
      <c r="Z18" s="61"/>
      <c r="AA18" s="9"/>
      <c r="AB18" s="9"/>
      <c r="AC18" s="9"/>
    </row>
    <row r="19" spans="2:29" x14ac:dyDescent="0.3">
      <c r="B19" s="1" t="s">
        <v>316</v>
      </c>
      <c r="C19" s="38"/>
      <c r="D19" s="39"/>
      <c r="E19" s="34">
        <v>4</v>
      </c>
      <c r="F19" s="13">
        <f t="shared" ref="F19:F26" si="2">IF(1&lt;=$H$8,$C19*IF(U19="",IF($E19="",12,$E19),U19)*IF(N19="",$D19,N19)*(1+SAL_IDX)^0,0)</f>
        <v>0</v>
      </c>
      <c r="G19" s="13">
        <f t="shared" ref="G19:G26" si="3">IF(2&lt;=$H$8,$C19*IF(V19="",IF($E19="",12,$E19),V19)*IF(O19="",$D19,O19)*(1+SAL_IDX)^1,0)</f>
        <v>0</v>
      </c>
      <c r="H19" s="13">
        <f t="shared" ref="H19:H26" si="4">IF(3&lt;=$H$8,$C19*IF(W19="",IF($E19="",12,$E19),W19)*IF(P19="",$D19,P19)*(1+SAL_IDX)^2,0)</f>
        <v>0</v>
      </c>
      <c r="I19" s="13">
        <f t="shared" ref="I19:I26" si="5">IF(4&lt;=$H$8,$C19*IF(X19="",IF($E19="",12,$E19),X19)*IF(Q19="",$D19,Q19)*(1+SAL_IDX)^3,0)</f>
        <v>0</v>
      </c>
      <c r="J19" s="13">
        <f t="shared" ref="J19:J26" si="6">IF(5&lt;=$H$8,$C19*IF(Y19="",IF($E19="",12,$E19),Y19)*IF(R19="",$D19,R19)*(1+SAL_IDX)^4,0)</f>
        <v>0</v>
      </c>
      <c r="K19" s="13">
        <f t="shared" ref="K19:K26" si="7">IF(6&lt;=$H$8,$C19*IF(Z19="",IF($E19="",12,$E19),Z19)*IF(S19="",$D19,S19)*(1+SAL_IDX)^5,0)</f>
        <v>0</v>
      </c>
      <c r="L19" s="13">
        <f t="shared" ref="L19:L26" si="8">SUM(F19:K19)</f>
        <v>0</v>
      </c>
      <c r="M19" s="50"/>
      <c r="N19" s="39"/>
      <c r="O19" s="39"/>
      <c r="P19" s="39"/>
      <c r="Q19" s="39"/>
      <c r="R19" s="39"/>
      <c r="S19" s="39"/>
      <c r="T19" s="50"/>
      <c r="U19" s="53"/>
      <c r="V19" s="53"/>
      <c r="W19" s="53"/>
      <c r="X19" s="53"/>
      <c r="Y19" s="53"/>
      <c r="Z19" s="53"/>
      <c r="AA19" s="50"/>
      <c r="AB19" s="54">
        <f t="shared" ref="AB19:AB26" si="9">SUMPRODUCT(($N$17:$S$17&lt;&gt;"")*((N19:S19="")*$D19+(N19:S19&lt;&gt;"")*N19:S19)*((U19:Z19="")*IF($E19="",12,$E19)+(U19:Z19&lt;&gt;"")*U19:Z19))</f>
        <v>0</v>
      </c>
      <c r="AC19" s="14" t="str">
        <f t="shared" ref="AC19:AC26" si="10">IF(OR($H$8=0,AB19=0),"",AB19/(12*$H$8))</f>
        <v/>
      </c>
    </row>
    <row r="20" spans="2:29" x14ac:dyDescent="0.3">
      <c r="B20" s="1"/>
      <c r="C20" s="38"/>
      <c r="D20" s="39"/>
      <c r="E20" s="34">
        <v>12</v>
      </c>
      <c r="F20" s="13">
        <f t="shared" si="2"/>
        <v>0</v>
      </c>
      <c r="G20" s="13">
        <f t="shared" si="3"/>
        <v>0</v>
      </c>
      <c r="H20" s="13">
        <f t="shared" si="4"/>
        <v>0</v>
      </c>
      <c r="I20" s="13">
        <f t="shared" si="5"/>
        <v>0</v>
      </c>
      <c r="J20" s="13">
        <f t="shared" si="6"/>
        <v>0</v>
      </c>
      <c r="K20" s="13">
        <f t="shared" si="7"/>
        <v>0</v>
      </c>
      <c r="L20" s="13">
        <f t="shared" si="8"/>
        <v>0</v>
      </c>
      <c r="M20" s="50"/>
      <c r="N20" s="39"/>
      <c r="O20" s="39"/>
      <c r="P20" s="39"/>
      <c r="Q20" s="39"/>
      <c r="R20" s="39"/>
      <c r="S20" s="39"/>
      <c r="T20" s="50"/>
      <c r="U20" s="53"/>
      <c r="V20" s="53"/>
      <c r="W20" s="53"/>
      <c r="X20" s="53"/>
      <c r="Y20" s="53"/>
      <c r="Z20" s="53"/>
      <c r="AA20" s="50"/>
      <c r="AB20" s="54">
        <f t="shared" si="9"/>
        <v>0</v>
      </c>
      <c r="AC20" s="14" t="str">
        <f t="shared" si="10"/>
        <v/>
      </c>
    </row>
    <row r="21" spans="2:29" x14ac:dyDescent="0.3">
      <c r="B21" s="1"/>
      <c r="C21" s="38"/>
      <c r="D21" s="39"/>
      <c r="E21" s="34">
        <v>12</v>
      </c>
      <c r="F21" s="13">
        <f t="shared" si="2"/>
        <v>0</v>
      </c>
      <c r="G21" s="13">
        <f t="shared" si="3"/>
        <v>0</v>
      </c>
      <c r="H21" s="13">
        <f t="shared" si="4"/>
        <v>0</v>
      </c>
      <c r="I21" s="13">
        <f t="shared" si="5"/>
        <v>0</v>
      </c>
      <c r="J21" s="13">
        <f t="shared" si="6"/>
        <v>0</v>
      </c>
      <c r="K21" s="13">
        <f t="shared" si="7"/>
        <v>0</v>
      </c>
      <c r="L21" s="13">
        <f t="shared" si="8"/>
        <v>0</v>
      </c>
      <c r="M21" s="50"/>
      <c r="N21" s="39"/>
      <c r="O21" s="39"/>
      <c r="P21" s="39"/>
      <c r="Q21" s="39"/>
      <c r="R21" s="39"/>
      <c r="S21" s="39"/>
      <c r="T21" s="50"/>
      <c r="U21" s="53"/>
      <c r="V21" s="53"/>
      <c r="W21" s="53"/>
      <c r="X21" s="53"/>
      <c r="Y21" s="53"/>
      <c r="Z21" s="53"/>
      <c r="AA21" s="50"/>
      <c r="AB21" s="54">
        <f t="shared" si="9"/>
        <v>0</v>
      </c>
      <c r="AC21" s="14" t="str">
        <f t="shared" si="10"/>
        <v/>
      </c>
    </row>
    <row r="22" spans="2:29" x14ac:dyDescent="0.3">
      <c r="B22" s="1"/>
      <c r="C22" s="38"/>
      <c r="D22" s="39"/>
      <c r="E22" s="34">
        <v>12</v>
      </c>
      <c r="F22" s="13">
        <f t="shared" si="2"/>
        <v>0</v>
      </c>
      <c r="G22" s="13">
        <f t="shared" si="3"/>
        <v>0</v>
      </c>
      <c r="H22" s="13">
        <f t="shared" si="4"/>
        <v>0</v>
      </c>
      <c r="I22" s="13">
        <f t="shared" si="5"/>
        <v>0</v>
      </c>
      <c r="J22" s="13">
        <f t="shared" si="6"/>
        <v>0</v>
      </c>
      <c r="K22" s="13">
        <f t="shared" si="7"/>
        <v>0</v>
      </c>
      <c r="L22" s="13">
        <f t="shared" si="8"/>
        <v>0</v>
      </c>
      <c r="M22" s="50"/>
      <c r="N22" s="39"/>
      <c r="O22" s="39"/>
      <c r="P22" s="39"/>
      <c r="Q22" s="39"/>
      <c r="R22" s="39"/>
      <c r="S22" s="39"/>
      <c r="T22" s="50"/>
      <c r="U22" s="53"/>
      <c r="V22" s="53"/>
      <c r="W22" s="53"/>
      <c r="X22" s="53"/>
      <c r="Y22" s="53"/>
      <c r="Z22" s="53"/>
      <c r="AA22" s="50"/>
      <c r="AB22" s="54">
        <f t="shared" si="9"/>
        <v>0</v>
      </c>
      <c r="AC22" s="14" t="str">
        <f t="shared" si="10"/>
        <v/>
      </c>
    </row>
    <row r="23" spans="2:29" x14ac:dyDescent="0.3">
      <c r="B23" s="1"/>
      <c r="C23" s="38"/>
      <c r="D23" s="39"/>
      <c r="E23" s="34">
        <v>12</v>
      </c>
      <c r="F23" s="13">
        <f t="shared" si="2"/>
        <v>0</v>
      </c>
      <c r="G23" s="13">
        <f t="shared" si="3"/>
        <v>0</v>
      </c>
      <c r="H23" s="13">
        <f t="shared" si="4"/>
        <v>0</v>
      </c>
      <c r="I23" s="13">
        <f t="shared" si="5"/>
        <v>0</v>
      </c>
      <c r="J23" s="13">
        <f t="shared" si="6"/>
        <v>0</v>
      </c>
      <c r="K23" s="13">
        <f t="shared" si="7"/>
        <v>0</v>
      </c>
      <c r="L23" s="13">
        <f t="shared" si="8"/>
        <v>0</v>
      </c>
      <c r="M23" s="50"/>
      <c r="N23" s="39"/>
      <c r="O23" s="39"/>
      <c r="P23" s="39"/>
      <c r="Q23" s="39"/>
      <c r="R23" s="39"/>
      <c r="S23" s="39"/>
      <c r="T23" s="50"/>
      <c r="U23" s="53"/>
      <c r="V23" s="53"/>
      <c r="W23" s="53"/>
      <c r="X23" s="53"/>
      <c r="Y23" s="53"/>
      <c r="Z23" s="53"/>
      <c r="AA23" s="50"/>
      <c r="AB23" s="54">
        <f t="shared" si="9"/>
        <v>0</v>
      </c>
      <c r="AC23" s="14" t="str">
        <f t="shared" si="10"/>
        <v/>
      </c>
    </row>
    <row r="24" spans="2:29" x14ac:dyDescent="0.3">
      <c r="B24" s="1"/>
      <c r="C24" s="38"/>
      <c r="D24" s="39"/>
      <c r="E24" s="34">
        <v>12</v>
      </c>
      <c r="F24" s="13">
        <f t="shared" si="2"/>
        <v>0</v>
      </c>
      <c r="G24" s="13">
        <f t="shared" si="3"/>
        <v>0</v>
      </c>
      <c r="H24" s="13">
        <f t="shared" si="4"/>
        <v>0</v>
      </c>
      <c r="I24" s="13">
        <f t="shared" si="5"/>
        <v>0</v>
      </c>
      <c r="J24" s="13">
        <f t="shared" si="6"/>
        <v>0</v>
      </c>
      <c r="K24" s="13">
        <f t="shared" si="7"/>
        <v>0</v>
      </c>
      <c r="L24" s="13">
        <f t="shared" si="8"/>
        <v>0</v>
      </c>
      <c r="M24" s="50"/>
      <c r="N24" s="39"/>
      <c r="O24" s="39"/>
      <c r="P24" s="39"/>
      <c r="Q24" s="39"/>
      <c r="R24" s="39"/>
      <c r="S24" s="39"/>
      <c r="T24" s="50"/>
      <c r="U24" s="53"/>
      <c r="V24" s="53"/>
      <c r="W24" s="53"/>
      <c r="X24" s="53"/>
      <c r="Y24" s="53"/>
      <c r="Z24" s="53"/>
      <c r="AA24" s="50"/>
      <c r="AB24" s="54">
        <f t="shared" si="9"/>
        <v>0</v>
      </c>
      <c r="AC24" s="14" t="str">
        <f t="shared" si="10"/>
        <v/>
      </c>
    </row>
    <row r="25" spans="2:29" x14ac:dyDescent="0.3">
      <c r="B25" s="1"/>
      <c r="C25" s="38"/>
      <c r="D25" s="39"/>
      <c r="E25" s="34">
        <v>12</v>
      </c>
      <c r="F25" s="13">
        <f t="shared" si="2"/>
        <v>0</v>
      </c>
      <c r="G25" s="13">
        <f t="shared" si="3"/>
        <v>0</v>
      </c>
      <c r="H25" s="13">
        <f t="shared" si="4"/>
        <v>0</v>
      </c>
      <c r="I25" s="13">
        <f t="shared" si="5"/>
        <v>0</v>
      </c>
      <c r="J25" s="13">
        <f t="shared" si="6"/>
        <v>0</v>
      </c>
      <c r="K25" s="13">
        <f t="shared" si="7"/>
        <v>0</v>
      </c>
      <c r="L25" s="13">
        <f t="shared" si="8"/>
        <v>0</v>
      </c>
      <c r="M25" s="50"/>
      <c r="N25" s="39"/>
      <c r="O25" s="39"/>
      <c r="P25" s="39"/>
      <c r="Q25" s="39"/>
      <c r="R25" s="39"/>
      <c r="S25" s="39"/>
      <c r="T25" s="50"/>
      <c r="U25" s="53"/>
      <c r="V25" s="53"/>
      <c r="W25" s="53"/>
      <c r="X25" s="53"/>
      <c r="Y25" s="53"/>
      <c r="Z25" s="53"/>
      <c r="AA25" s="50"/>
      <c r="AB25" s="54">
        <f t="shared" si="9"/>
        <v>0</v>
      </c>
      <c r="AC25" s="14" t="str">
        <f t="shared" si="10"/>
        <v/>
      </c>
    </row>
    <row r="26" spans="2:29" x14ac:dyDescent="0.3">
      <c r="B26" s="1"/>
      <c r="C26" s="38"/>
      <c r="D26" s="39"/>
      <c r="E26" s="34">
        <v>12</v>
      </c>
      <c r="F26" s="13">
        <f t="shared" si="2"/>
        <v>0</v>
      </c>
      <c r="G26" s="13">
        <f t="shared" si="3"/>
        <v>0</v>
      </c>
      <c r="H26" s="13">
        <f t="shared" si="4"/>
        <v>0</v>
      </c>
      <c r="I26" s="13">
        <f t="shared" si="5"/>
        <v>0</v>
      </c>
      <c r="J26" s="13">
        <f t="shared" si="6"/>
        <v>0</v>
      </c>
      <c r="K26" s="13">
        <f t="shared" si="7"/>
        <v>0</v>
      </c>
      <c r="L26" s="13">
        <f t="shared" si="8"/>
        <v>0</v>
      </c>
      <c r="M26" s="50"/>
      <c r="N26" s="39"/>
      <c r="O26" s="39"/>
      <c r="P26" s="39"/>
      <c r="Q26" s="39"/>
      <c r="R26" s="39"/>
      <c r="S26" s="39"/>
      <c r="T26" s="50"/>
      <c r="U26" s="53"/>
      <c r="V26" s="53"/>
      <c r="W26" s="53"/>
      <c r="X26" s="53"/>
      <c r="Y26" s="53"/>
      <c r="Z26" s="53"/>
      <c r="AA26" s="50"/>
      <c r="AB26" s="54">
        <f t="shared" si="9"/>
        <v>0</v>
      </c>
      <c r="AC26" s="14" t="str">
        <f t="shared" si="10"/>
        <v/>
      </c>
    </row>
    <row r="27" spans="2:29" x14ac:dyDescent="0.3">
      <c r="B27" s="6" t="s">
        <v>258</v>
      </c>
      <c r="M27" s="50"/>
      <c r="N27" s="69" t="s">
        <v>259</v>
      </c>
      <c r="O27" s="61"/>
      <c r="P27" s="61"/>
      <c r="Q27" s="61"/>
      <c r="R27" s="61"/>
      <c r="S27" s="61"/>
      <c r="T27" s="50"/>
      <c r="U27" s="69" t="s">
        <v>259</v>
      </c>
      <c r="V27" s="61"/>
      <c r="W27" s="61"/>
      <c r="X27" s="61"/>
      <c r="Y27" s="61"/>
      <c r="Z27" s="61"/>
      <c r="AA27" s="50"/>
    </row>
    <row r="28" spans="2:29" x14ac:dyDescent="0.3">
      <c r="B28" s="1"/>
      <c r="C28" s="1"/>
      <c r="D28" s="39"/>
      <c r="E28" s="34">
        <v>12</v>
      </c>
      <c r="F28" s="13">
        <f>IFERROR(IF(AND(1&lt;=$H$8,$C28&lt;&gt;""),INDEX(DR_VAL,MIN(1,4),MATCH($C28,DR_KAT,0))*IF(N28="",$D28,N28)*IF(U28="",IF($E28="",12,$E28),U28),0),0)</f>
        <v>0</v>
      </c>
      <c r="G28" s="13">
        <f>IFERROR(IF(AND(2&lt;=$H$8,$C28&lt;&gt;""),INDEX(DR_VAL,MIN(2,4),MATCH($C28,DR_KAT,0))*IF(O28="",$D28,O28)*IF(V28="",IF($E28="",12,$E28),V28),0),0)</f>
        <v>0</v>
      </c>
      <c r="H28" s="13">
        <f>IFERROR(IF(AND(3&lt;=$H$8,$C28&lt;&gt;""),INDEX(DR_VAL,MIN(3,4),MATCH($C28,DR_KAT,0))*IF(P28="",$D28,P28)*IF(W28="",IF($E28="",12,$E28),W28),0),0)</f>
        <v>0</v>
      </c>
      <c r="I28" s="13">
        <f>IFERROR(IF(AND(4&lt;=$H$8,$C28&lt;&gt;""),INDEX(DR_VAL,MIN(4,4),MATCH($C28,DR_KAT,0))*IF(Q28="",$D28,Q28)*IF(X28="",IF($E28="",12,$E28),X28),0),0)</f>
        <v>0</v>
      </c>
      <c r="J28" s="13">
        <f>IFERROR(IF(AND(5&lt;=$H$8,$C28&lt;&gt;""),INDEX(DR_VAL,MIN(5,4),MATCH($C28,DR_KAT,0))*IF(R28="",$D28,R28)*IF(Y28="",IF($E28="",12,$E28),Y28),0),0)</f>
        <v>0</v>
      </c>
      <c r="K28" s="13">
        <f>IFERROR(IF(AND(6&lt;=$H$8,$C28&lt;&gt;""),INDEX(DR_VAL,MIN(6,4),MATCH($C28,DR_KAT,0))*IF(S28="",$D28,S28)*IF(Z28="",IF($E28="",12,$E28),Z28),0),0)</f>
        <v>0</v>
      </c>
      <c r="L28" s="13">
        <f t="shared" ref="L28:L34" si="11">SUM(F28:K28)</f>
        <v>0</v>
      </c>
      <c r="M28" s="50"/>
      <c r="N28" s="39"/>
      <c r="O28" s="39"/>
      <c r="P28" s="39"/>
      <c r="Q28" s="39"/>
      <c r="R28" s="39"/>
      <c r="S28" s="39"/>
      <c r="T28" s="50"/>
      <c r="U28" s="53"/>
      <c r="V28" s="53"/>
      <c r="W28" s="53"/>
      <c r="X28" s="53"/>
      <c r="Y28" s="53"/>
      <c r="Z28" s="53"/>
      <c r="AA28" s="50"/>
      <c r="AB28" s="54">
        <f>SUMPRODUCT(($N$17:$S$17&lt;&gt;"")*((N28:S28="")*$D28+(N28:S28&lt;&gt;"")*N28:S28)*((U28:Z28="")*IF($E28="",12,$E28)+(U28:Z28&lt;&gt;"")*U28:Z28))</f>
        <v>0</v>
      </c>
      <c r="AC28" s="14" t="str">
        <f>IF(OR($H$8=0,AB28=0),"",AB28/(12*$H$8))</f>
        <v/>
      </c>
    </row>
    <row r="29" spans="2:29" x14ac:dyDescent="0.3">
      <c r="B29" s="1"/>
      <c r="C29" s="1"/>
      <c r="D29" s="39"/>
      <c r="E29" s="34">
        <v>12</v>
      </c>
      <c r="F29" s="13">
        <f>IFERROR(IF(AND(1&lt;=$H$8,$C29&lt;&gt;""),INDEX(DR_VAL,MIN(1,4),MATCH($C29,DR_KAT,0))*IF(N29="",$D29,N29)*IF(U29="",IF($E29="",12,$E29),U29),0),0)</f>
        <v>0</v>
      </c>
      <c r="G29" s="13">
        <f>IFERROR(IF(AND(2&lt;=$H$8,$C29&lt;&gt;""),INDEX(DR_VAL,MIN(2,4),MATCH($C29,DR_KAT,0))*IF(O29="",$D29,O29)*IF(V29="",IF($E29="",12,$E29),V29),0),0)</f>
        <v>0</v>
      </c>
      <c r="H29" s="13">
        <f>IFERROR(IF(AND(3&lt;=$H$8,$C29&lt;&gt;""),INDEX(DR_VAL,MIN(3,4),MATCH($C29,DR_KAT,0))*IF(P29="",$D29,P29)*IF(W29="",IF($E29="",12,$E29),W29),0),0)</f>
        <v>0</v>
      </c>
      <c r="I29" s="13">
        <f>IFERROR(IF(AND(4&lt;=$H$8,$C29&lt;&gt;""),INDEX(DR_VAL,MIN(4,4),MATCH($C29,DR_KAT,0))*IF(Q29="",$D29,Q29)*IF(X29="",IF($E29="",12,$E29),X29),0),0)</f>
        <v>0</v>
      </c>
      <c r="J29" s="13">
        <f>IFERROR(IF(AND(5&lt;=$H$8,$C29&lt;&gt;""),INDEX(DR_VAL,MIN(5,4),MATCH($C29,DR_KAT,0))*IF(R29="",$D29,R29)*IF(Y29="",IF($E29="",12,$E29),Y29),0),0)</f>
        <v>0</v>
      </c>
      <c r="K29" s="13">
        <f>IFERROR(IF(AND(6&lt;=$H$8,$C29&lt;&gt;""),INDEX(DR_VAL,MIN(6,4),MATCH($C29,DR_KAT,0))*IF(S29="",$D29,S29)*IF(Z29="",IF($E29="",12,$E29),Z29),0),0)</f>
        <v>0</v>
      </c>
      <c r="L29" s="13">
        <f t="shared" si="11"/>
        <v>0</v>
      </c>
      <c r="M29" s="50"/>
      <c r="N29" s="39"/>
      <c r="O29" s="39"/>
      <c r="P29" s="39"/>
      <c r="Q29" s="39"/>
      <c r="R29" s="39"/>
      <c r="S29" s="39"/>
      <c r="T29" s="50"/>
      <c r="U29" s="53"/>
      <c r="V29" s="53"/>
      <c r="W29" s="53"/>
      <c r="X29" s="53"/>
      <c r="Y29" s="53"/>
      <c r="Z29" s="53"/>
      <c r="AA29" s="50"/>
      <c r="AB29" s="54">
        <f>SUMPRODUCT(($N$17:$S$17&lt;&gt;"")*((N29:S29="")*$D29+(N29:S29&lt;&gt;"")*N29:S29)*((U29:Z29="")*IF($E29="",12,$E29)+(U29:Z29&lt;&gt;"")*U29:Z29))</f>
        <v>0</v>
      </c>
      <c r="AC29" s="14" t="str">
        <f>IF(OR($H$8=0,AB29=0),"",AB29/(12*$H$8))</f>
        <v/>
      </c>
    </row>
    <row r="30" spans="2:29" x14ac:dyDescent="0.3">
      <c r="B30" s="1"/>
      <c r="C30" s="1"/>
      <c r="D30" s="39"/>
      <c r="E30" s="34">
        <v>12</v>
      </c>
      <c r="F30" s="13">
        <f>IFERROR(IF(AND(1&lt;=$H$8,$C30&lt;&gt;""),INDEX(DR_VAL,MIN(1,4),MATCH($C30,DR_KAT,0))*IF(N30="",$D30,N30)*IF(U30="",IF($E30="",12,$E30),U30),0),0)</f>
        <v>0</v>
      </c>
      <c r="G30" s="13">
        <f>IFERROR(IF(AND(2&lt;=$H$8,$C30&lt;&gt;""),INDEX(DR_VAL,MIN(2,4),MATCH($C30,DR_KAT,0))*IF(O30="",$D30,O30)*IF(V30="",IF($E30="",12,$E30),V30),0),0)</f>
        <v>0</v>
      </c>
      <c r="H30" s="13">
        <f>IFERROR(IF(AND(3&lt;=$H$8,$C30&lt;&gt;""),INDEX(DR_VAL,MIN(3,4),MATCH($C30,DR_KAT,0))*IF(P30="",$D30,P30)*IF(W30="",IF($E30="",12,$E30),W30),0),0)</f>
        <v>0</v>
      </c>
      <c r="I30" s="13">
        <f>IFERROR(IF(AND(4&lt;=$H$8,$C30&lt;&gt;""),INDEX(DR_VAL,MIN(4,4),MATCH($C30,DR_KAT,0))*IF(Q30="",$D30,Q30)*IF(X30="",IF($E30="",12,$E30),X30),0),0)</f>
        <v>0</v>
      </c>
      <c r="J30" s="13">
        <f>IFERROR(IF(AND(5&lt;=$H$8,$C30&lt;&gt;""),INDEX(DR_VAL,MIN(5,4),MATCH($C30,DR_KAT,0))*IF(R30="",$D30,R30)*IF(Y30="",IF($E30="",12,$E30),Y30),0),0)</f>
        <v>0</v>
      </c>
      <c r="K30" s="13">
        <f>IFERROR(IF(AND(6&lt;=$H$8,$C30&lt;&gt;""),INDEX(DR_VAL,MIN(6,4),MATCH($C30,DR_KAT,0))*IF(S30="",$D30,S30)*IF(Z30="",IF($E30="",12,$E30),Z30),0),0)</f>
        <v>0</v>
      </c>
      <c r="L30" s="13">
        <f t="shared" si="11"/>
        <v>0</v>
      </c>
      <c r="M30" s="50"/>
      <c r="N30" s="39"/>
      <c r="O30" s="39"/>
      <c r="P30" s="39"/>
      <c r="Q30" s="39"/>
      <c r="R30" s="39"/>
      <c r="S30" s="39"/>
      <c r="T30" s="50"/>
      <c r="U30" s="53"/>
      <c r="V30" s="53"/>
      <c r="W30" s="53"/>
      <c r="X30" s="53"/>
      <c r="Y30" s="53"/>
      <c r="Z30" s="53"/>
      <c r="AA30" s="50"/>
      <c r="AB30" s="54">
        <f>SUMPRODUCT(($N$17:$S$17&lt;&gt;"")*((N30:S30="")*$D30+(N30:S30&lt;&gt;"")*N30:S30)*((U30:Z30="")*IF($E30="",12,$E30)+(U30:Z30&lt;&gt;"")*U30:Z30))</f>
        <v>0</v>
      </c>
      <c r="AC30" s="14" t="str">
        <f>IF(OR($H$8=0,AB30=0),"",AB30/(12*$H$8))</f>
        <v/>
      </c>
    </row>
    <row r="31" spans="2:29" x14ac:dyDescent="0.3">
      <c r="B31" s="1"/>
      <c r="C31" s="1"/>
      <c r="D31" s="39"/>
      <c r="E31" s="34">
        <v>12</v>
      </c>
      <c r="F31" s="13">
        <f>IFERROR(IF(AND(1&lt;=$H$8,$C31&lt;&gt;""),INDEX(DR_VAL,MIN(1,4),MATCH($C31,DR_KAT,0))*IF(N31="",$D31,N31)*IF(U31="",IF($E31="",12,$E31),U31),0),0)</f>
        <v>0</v>
      </c>
      <c r="G31" s="13">
        <f>IFERROR(IF(AND(2&lt;=$H$8,$C31&lt;&gt;""),INDEX(DR_VAL,MIN(2,4),MATCH($C31,DR_KAT,0))*IF(O31="",$D31,O31)*IF(V31="",IF($E31="",12,$E31),V31),0),0)</f>
        <v>0</v>
      </c>
      <c r="H31" s="13">
        <f>IFERROR(IF(AND(3&lt;=$H$8,$C31&lt;&gt;""),INDEX(DR_VAL,MIN(3,4),MATCH($C31,DR_KAT,0))*IF(P31="",$D31,P31)*IF(W31="",IF($E31="",12,$E31),W31),0),0)</f>
        <v>0</v>
      </c>
      <c r="I31" s="13">
        <f>IFERROR(IF(AND(4&lt;=$H$8,$C31&lt;&gt;""),INDEX(DR_VAL,MIN(4,4),MATCH($C31,DR_KAT,0))*IF(Q31="",$D31,Q31)*IF(X31="",IF($E31="",12,$E31),X31),0),0)</f>
        <v>0</v>
      </c>
      <c r="J31" s="13">
        <f>IFERROR(IF(AND(5&lt;=$H$8,$C31&lt;&gt;""),INDEX(DR_VAL,MIN(5,4),MATCH($C31,DR_KAT,0))*IF(R31="",$D31,R31)*IF(Y31="",IF($E31="",12,$E31),Y31),0),0)</f>
        <v>0</v>
      </c>
      <c r="K31" s="13">
        <f>IFERROR(IF(AND(6&lt;=$H$8,$C31&lt;&gt;""),INDEX(DR_VAL,MIN(6,4),MATCH($C31,DR_KAT,0))*IF(S31="",$D31,S31)*IF(Z31="",IF($E31="",12,$E31),Z31),0),0)</f>
        <v>0</v>
      </c>
      <c r="L31" s="13">
        <f t="shared" si="11"/>
        <v>0</v>
      </c>
      <c r="M31" s="50"/>
      <c r="N31" s="39"/>
      <c r="O31" s="39"/>
      <c r="P31" s="39"/>
      <c r="Q31" s="39"/>
      <c r="R31" s="39"/>
      <c r="S31" s="39"/>
      <c r="T31" s="50"/>
      <c r="U31" s="53"/>
      <c r="V31" s="53"/>
      <c r="W31" s="53"/>
      <c r="X31" s="53"/>
      <c r="Y31" s="53"/>
      <c r="Z31" s="53"/>
      <c r="AA31" s="50"/>
      <c r="AB31" s="54">
        <f>SUMPRODUCT(($N$17:$S$17&lt;&gt;"")*((N31:S31="")*$D31+(N31:S31&lt;&gt;"")*N31:S31)*((U31:Z31="")*IF($E31="",12,$E31)+(U31:Z31&lt;&gt;"")*U31:Z31))</f>
        <v>0</v>
      </c>
      <c r="AC31" s="14" t="str">
        <f>IF(OR($H$8=0,AB31=0),"",AB31/(12*$H$8))</f>
        <v/>
      </c>
    </row>
    <row r="32" spans="2:29" x14ac:dyDescent="0.3">
      <c r="B32" s="6" t="s">
        <v>261</v>
      </c>
      <c r="F32" s="15">
        <f t="shared" ref="F32:K32" si="12">SUM(F19:F26)+SUM(F28:F31)</f>
        <v>0</v>
      </c>
      <c r="G32" s="15">
        <f t="shared" si="12"/>
        <v>0</v>
      </c>
      <c r="H32" s="15">
        <f t="shared" si="12"/>
        <v>0</v>
      </c>
      <c r="I32" s="15">
        <f t="shared" si="12"/>
        <v>0</v>
      </c>
      <c r="J32" s="15">
        <f t="shared" si="12"/>
        <v>0</v>
      </c>
      <c r="K32" s="15">
        <f t="shared" si="12"/>
        <v>0</v>
      </c>
      <c r="L32" s="15">
        <f t="shared" si="11"/>
        <v>0</v>
      </c>
    </row>
    <row r="33" spans="2:12" x14ac:dyDescent="0.3">
      <c r="B33" s="5" t="s">
        <v>44</v>
      </c>
      <c r="D33" s="10">
        <f>LKP</f>
        <v>0.59859999999999991</v>
      </c>
      <c r="F33" s="13">
        <f t="shared" ref="F33:K33" si="13">F32*LKP</f>
        <v>0</v>
      </c>
      <c r="G33" s="13">
        <f t="shared" si="13"/>
        <v>0</v>
      </c>
      <c r="H33" s="13">
        <f t="shared" si="13"/>
        <v>0</v>
      </c>
      <c r="I33" s="13">
        <f t="shared" si="13"/>
        <v>0</v>
      </c>
      <c r="J33" s="13">
        <f t="shared" si="13"/>
        <v>0</v>
      </c>
      <c r="K33" s="13">
        <f t="shared" si="13"/>
        <v>0</v>
      </c>
      <c r="L33" s="13">
        <f t="shared" si="11"/>
        <v>0</v>
      </c>
    </row>
    <row r="34" spans="2:12" x14ac:dyDescent="0.3">
      <c r="B34" s="6" t="s">
        <v>262</v>
      </c>
      <c r="F34" s="15">
        <f t="shared" ref="F34:K34" si="14">F32+F33</f>
        <v>0</v>
      </c>
      <c r="G34" s="15">
        <f t="shared" si="14"/>
        <v>0</v>
      </c>
      <c r="H34" s="15">
        <f t="shared" si="14"/>
        <v>0</v>
      </c>
      <c r="I34" s="15">
        <f t="shared" si="14"/>
        <v>0</v>
      </c>
      <c r="J34" s="15">
        <f t="shared" si="14"/>
        <v>0</v>
      </c>
      <c r="K34" s="15">
        <f t="shared" si="14"/>
        <v>0</v>
      </c>
      <c r="L34" s="15">
        <f t="shared" si="11"/>
        <v>0</v>
      </c>
    </row>
    <row r="36" spans="2:12" ht="14.25" customHeight="1" x14ac:dyDescent="0.3">
      <c r="B36" s="64" t="s">
        <v>263</v>
      </c>
      <c r="C36" s="61"/>
      <c r="D36" s="61"/>
      <c r="E36" s="61"/>
      <c r="F36" s="61"/>
      <c r="G36" s="61"/>
      <c r="H36" s="61"/>
      <c r="I36" s="61"/>
      <c r="J36" s="61"/>
      <c r="K36" s="61"/>
      <c r="L36" s="61"/>
    </row>
    <row r="37" spans="2:12" x14ac:dyDescent="0.3">
      <c r="B37" s="69" t="s">
        <v>264</v>
      </c>
      <c r="C37" s="61"/>
      <c r="D37" s="61"/>
      <c r="E37" s="61"/>
      <c r="F37" s="61"/>
      <c r="G37" s="61"/>
      <c r="H37" s="61"/>
      <c r="I37" s="61"/>
      <c r="J37" s="61"/>
      <c r="K37" s="61"/>
      <c r="L37" s="61"/>
    </row>
    <row r="38" spans="2:12" x14ac:dyDescent="0.3">
      <c r="B38" s="5" t="s">
        <v>265</v>
      </c>
      <c r="F38" s="38"/>
      <c r="G38" s="38"/>
      <c r="H38" s="38"/>
      <c r="I38" s="38"/>
      <c r="J38" s="38"/>
      <c r="K38" s="38"/>
      <c r="L38" s="13">
        <f t="shared" ref="L38:L46" si="15">SUM(F38:K38)</f>
        <v>0</v>
      </c>
    </row>
    <row r="39" spans="2:12" x14ac:dyDescent="0.3">
      <c r="B39" s="5" t="s">
        <v>266</v>
      </c>
      <c r="F39" s="38"/>
      <c r="G39" s="38"/>
      <c r="H39" s="38"/>
      <c r="I39" s="38"/>
      <c r="J39" s="38"/>
      <c r="K39" s="38"/>
      <c r="L39" s="13">
        <f t="shared" si="15"/>
        <v>0</v>
      </c>
    </row>
    <row r="40" spans="2:12" x14ac:dyDescent="0.3">
      <c r="B40" s="5" t="s">
        <v>267</v>
      </c>
      <c r="F40" s="38"/>
      <c r="G40" s="38"/>
      <c r="H40" s="38"/>
      <c r="I40" s="38"/>
      <c r="J40" s="38"/>
      <c r="K40" s="38"/>
      <c r="L40" s="13">
        <f t="shared" si="15"/>
        <v>0</v>
      </c>
    </row>
    <row r="41" spans="2:12" x14ac:dyDescent="0.3">
      <c r="B41" s="5" t="s">
        <v>268</v>
      </c>
      <c r="F41" s="38"/>
      <c r="G41" s="38"/>
      <c r="H41" s="38"/>
      <c r="I41" s="38"/>
      <c r="J41" s="38"/>
      <c r="K41" s="38"/>
      <c r="L41" s="13">
        <f t="shared" si="15"/>
        <v>0</v>
      </c>
    </row>
    <row r="42" spans="2:12" x14ac:dyDescent="0.3">
      <c r="B42" s="5" t="s">
        <v>269</v>
      </c>
      <c r="F42" s="38"/>
      <c r="G42" s="38"/>
      <c r="H42" s="38"/>
      <c r="I42" s="38"/>
      <c r="J42" s="38"/>
      <c r="K42" s="38"/>
      <c r="L42" s="13">
        <f t="shared" si="15"/>
        <v>0</v>
      </c>
    </row>
    <row r="43" spans="2:12" x14ac:dyDescent="0.3">
      <c r="B43" s="5" t="s">
        <v>270</v>
      </c>
      <c r="F43" s="38"/>
      <c r="G43" s="38"/>
      <c r="H43" s="38"/>
      <c r="I43" s="38"/>
      <c r="J43" s="38"/>
      <c r="K43" s="38"/>
      <c r="L43" s="13">
        <f t="shared" si="15"/>
        <v>0</v>
      </c>
    </row>
    <row r="44" spans="2:12" x14ac:dyDescent="0.3">
      <c r="B44" s="5" t="s">
        <v>271</v>
      </c>
      <c r="F44" s="38"/>
      <c r="G44" s="38"/>
      <c r="H44" s="38"/>
      <c r="I44" s="38"/>
      <c r="J44" s="38"/>
      <c r="K44" s="38"/>
      <c r="L44" s="13">
        <f t="shared" si="15"/>
        <v>0</v>
      </c>
    </row>
    <row r="45" spans="2:12" x14ac:dyDescent="0.3">
      <c r="B45" s="5" t="s">
        <v>272</v>
      </c>
      <c r="F45" s="38"/>
      <c r="G45" s="38"/>
      <c r="H45" s="38"/>
      <c r="I45" s="38"/>
      <c r="J45" s="38"/>
      <c r="K45" s="38"/>
      <c r="L45" s="13">
        <f t="shared" si="15"/>
        <v>0</v>
      </c>
    </row>
    <row r="46" spans="2:12" x14ac:dyDescent="0.3">
      <c r="B46" s="6" t="s">
        <v>273</v>
      </c>
      <c r="F46" s="15">
        <f t="shared" ref="F46:K46" si="16">SUM(F38:F45)</f>
        <v>0</v>
      </c>
      <c r="G46" s="15">
        <f t="shared" si="16"/>
        <v>0</v>
      </c>
      <c r="H46" s="15">
        <f t="shared" si="16"/>
        <v>0</v>
      </c>
      <c r="I46" s="15">
        <f t="shared" si="16"/>
        <v>0</v>
      </c>
      <c r="J46" s="15">
        <f t="shared" si="16"/>
        <v>0</v>
      </c>
      <c r="K46" s="15">
        <f t="shared" si="16"/>
        <v>0</v>
      </c>
      <c r="L46" s="15">
        <f t="shared" si="15"/>
        <v>0</v>
      </c>
    </row>
    <row r="47" spans="2:12" x14ac:dyDescent="0.3">
      <c r="B47" s="69" t="s">
        <v>274</v>
      </c>
      <c r="C47" s="61"/>
      <c r="D47" s="61"/>
      <c r="E47" s="61"/>
      <c r="F47" s="61"/>
      <c r="G47" s="61"/>
      <c r="H47" s="61"/>
      <c r="I47" s="61"/>
      <c r="J47" s="61"/>
      <c r="K47" s="61"/>
      <c r="L47" s="61"/>
    </row>
    <row r="48" spans="2:12" x14ac:dyDescent="0.3">
      <c r="B48" s="5" t="s">
        <v>117</v>
      </c>
      <c r="F48" s="38"/>
      <c r="G48" s="38"/>
      <c r="H48" s="38"/>
      <c r="I48" s="38"/>
      <c r="J48" s="38"/>
      <c r="K48" s="38"/>
      <c r="L48" s="13">
        <f t="shared" ref="L48:L54" si="17">SUM(F48:K48)</f>
        <v>0</v>
      </c>
    </row>
    <row r="49" spans="2:29" x14ac:dyDescent="0.3">
      <c r="B49" s="5" t="s">
        <v>275</v>
      </c>
      <c r="F49" s="38"/>
      <c r="G49" s="38"/>
      <c r="H49" s="38"/>
      <c r="I49" s="38"/>
      <c r="J49" s="38"/>
      <c r="K49" s="38"/>
      <c r="L49" s="13">
        <f t="shared" si="17"/>
        <v>0</v>
      </c>
    </row>
    <row r="50" spans="2:29" x14ac:dyDescent="0.3">
      <c r="B50" s="5" t="s">
        <v>276</v>
      </c>
      <c r="F50" s="38"/>
      <c r="G50" s="38"/>
      <c r="H50" s="38"/>
      <c r="I50" s="38"/>
      <c r="J50" s="38"/>
      <c r="K50" s="38"/>
      <c r="L50" s="13">
        <f t="shared" si="17"/>
        <v>0</v>
      </c>
    </row>
    <row r="51" spans="2:29" x14ac:dyDescent="0.3">
      <c r="B51" s="5" t="s">
        <v>277</v>
      </c>
      <c r="F51" s="38"/>
      <c r="G51" s="38"/>
      <c r="H51" s="38"/>
      <c r="I51" s="38"/>
      <c r="J51" s="38"/>
      <c r="K51" s="38"/>
      <c r="L51" s="13">
        <f t="shared" si="17"/>
        <v>0</v>
      </c>
    </row>
    <row r="52" spans="2:29" x14ac:dyDescent="0.3">
      <c r="B52" s="5" t="s">
        <v>278</v>
      </c>
      <c r="F52" s="38"/>
      <c r="G52" s="38"/>
      <c r="H52" s="38"/>
      <c r="I52" s="38"/>
      <c r="J52" s="38"/>
      <c r="K52" s="38"/>
      <c r="L52" s="13">
        <f t="shared" si="17"/>
        <v>0</v>
      </c>
    </row>
    <row r="53" spans="2:29" x14ac:dyDescent="0.3">
      <c r="B53" s="5" t="s">
        <v>279</v>
      </c>
      <c r="F53" s="38"/>
      <c r="G53" s="38"/>
      <c r="H53" s="38"/>
      <c r="I53" s="38"/>
      <c r="J53" s="38"/>
      <c r="K53" s="38"/>
      <c r="L53" s="13">
        <f t="shared" si="17"/>
        <v>0</v>
      </c>
    </row>
    <row r="54" spans="2:29" x14ac:dyDescent="0.3">
      <c r="B54" s="6" t="s">
        <v>280</v>
      </c>
      <c r="F54" s="15">
        <f t="shared" ref="F54:K54" si="18">SUM(F48:F53)</f>
        <v>0</v>
      </c>
      <c r="G54" s="15">
        <f t="shared" si="18"/>
        <v>0</v>
      </c>
      <c r="H54" s="15">
        <f t="shared" si="18"/>
        <v>0</v>
      </c>
      <c r="I54" s="15">
        <f t="shared" si="18"/>
        <v>0</v>
      </c>
      <c r="J54" s="15">
        <f t="shared" si="18"/>
        <v>0</v>
      </c>
      <c r="K54" s="15">
        <f t="shared" si="18"/>
        <v>0</v>
      </c>
      <c r="L54" s="15">
        <f t="shared" si="17"/>
        <v>0</v>
      </c>
    </row>
    <row r="55" spans="2:29" x14ac:dyDescent="0.3">
      <c r="B55" s="69" t="s">
        <v>281</v>
      </c>
      <c r="C55" s="61"/>
      <c r="D55" s="61"/>
      <c r="E55" s="61"/>
      <c r="F55" s="61"/>
      <c r="G55" s="61"/>
      <c r="H55" s="61"/>
      <c r="I55" s="61"/>
      <c r="J55" s="61"/>
      <c r="K55" s="61"/>
      <c r="L55" s="61"/>
      <c r="M55" s="9"/>
      <c r="N55" s="64" t="s">
        <v>282</v>
      </c>
      <c r="O55" s="61"/>
      <c r="P55" s="61"/>
      <c r="Q55" s="61"/>
      <c r="R55" s="61"/>
      <c r="S55" s="61"/>
      <c r="T55" s="9"/>
      <c r="U55" s="64" t="s">
        <v>282</v>
      </c>
      <c r="V55" s="61"/>
      <c r="W55" s="61"/>
      <c r="X55" s="61"/>
      <c r="Y55" s="61"/>
      <c r="Z55" s="61"/>
      <c r="AA55" s="9"/>
      <c r="AB55" s="9"/>
      <c r="AC55" s="9"/>
    </row>
    <row r="56" spans="2:29" x14ac:dyDescent="0.3">
      <c r="B56" s="5" t="s">
        <v>283</v>
      </c>
      <c r="C56" s="67" t="s">
        <v>284</v>
      </c>
      <c r="D56" s="68"/>
      <c r="E56" s="68"/>
      <c r="G56" s="74" t="str">
        <f>IF($C$56="Transfer","→ NOT part of the INDI base","→ part of the INDI base")</f>
        <v>→ part of the INDI base</v>
      </c>
      <c r="H56" s="61"/>
      <c r="I56" s="61"/>
      <c r="J56" s="61"/>
      <c r="K56" s="61"/>
      <c r="L56" s="61"/>
      <c r="M56" s="50"/>
      <c r="T56" s="50"/>
      <c r="AA56" s="50"/>
    </row>
    <row r="57" spans="2:29" x14ac:dyDescent="0.3">
      <c r="B57" s="1"/>
      <c r="C57" s="38"/>
      <c r="D57" s="39"/>
      <c r="E57" s="34">
        <v>12</v>
      </c>
      <c r="F57" s="13">
        <f>IF(1&lt;=$H$8,$C57*IF(U57="",IF($E57="",12,$E57),U57)*IF(N57="",$D57,N57)*(1+SAL_IDX)^0,0)</f>
        <v>0</v>
      </c>
      <c r="G57" s="13">
        <f>IF(2&lt;=$H$8,$C57*IF(V57="",IF($E57="",12,$E57),V57)*IF(O57="",$D57,O57)*(1+SAL_IDX)^1,0)</f>
        <v>0</v>
      </c>
      <c r="H57" s="13">
        <f>IF(3&lt;=$H$8,$C57*IF(W57="",IF($E57="",12,$E57),W57)*IF(P57="",$D57,P57)*(1+SAL_IDX)^2,0)</f>
        <v>0</v>
      </c>
      <c r="I57" s="13">
        <f>IF(4&lt;=$H$8,$C57*IF(X57="",IF($E57="",12,$E57),X57)*IF(Q57="",$D57,Q57)*(1+SAL_IDX)^3,0)</f>
        <v>0</v>
      </c>
      <c r="J57" s="13">
        <f>IF(5&lt;=$H$8,$C57*IF(Y57="",IF($E57="",12,$E57),Y57)*IF(R57="",$D57,R57)*(1+SAL_IDX)^4,0)</f>
        <v>0</v>
      </c>
      <c r="K57" s="13">
        <f>IF(6&lt;=$H$8,$C57*IF(Z57="",IF($E57="",12,$E57),Z57)*IF(S57="",$D57,S57)*(1+SAL_IDX)^5,0)</f>
        <v>0</v>
      </c>
      <c r="L57" s="13">
        <f t="shared" ref="L57:L62" si="19">SUM(F57:K57)</f>
        <v>0</v>
      </c>
      <c r="M57" s="50"/>
      <c r="N57" s="39"/>
      <c r="O57" s="39"/>
      <c r="P57" s="39"/>
      <c r="Q57" s="39"/>
      <c r="R57" s="39"/>
      <c r="S57" s="39"/>
      <c r="T57" s="50"/>
      <c r="U57" s="53"/>
      <c r="V57" s="53"/>
      <c r="W57" s="53"/>
      <c r="X57" s="53"/>
      <c r="Y57" s="53"/>
      <c r="Z57" s="53"/>
      <c r="AA57" s="50"/>
      <c r="AB57" s="54">
        <f>SUMPRODUCT(($N$17:$S$17&lt;&gt;"")*((N57:S57="")*$D57+(N57:S57&lt;&gt;"")*N57:S57)*((U57:Z57="")*IF($E57="",12,$E57)+(U57:Z57&lt;&gt;"")*U57:Z57))</f>
        <v>0</v>
      </c>
      <c r="AC57" s="14" t="str">
        <f>IF(OR($H$8=0,AB57=0),"",AB57/(12*$H$8))</f>
        <v/>
      </c>
    </row>
    <row r="58" spans="2:29" x14ac:dyDescent="0.3">
      <c r="B58" s="1"/>
      <c r="C58" s="38"/>
      <c r="D58" s="39"/>
      <c r="E58" s="34">
        <v>12</v>
      </c>
      <c r="F58" s="13">
        <f>IF(1&lt;=$H$8,$C58*IF(U58="",IF($E58="",12,$E58),U58)*IF(N58="",$D58,N58)*(1+SAL_IDX)^0,0)</f>
        <v>0</v>
      </c>
      <c r="G58" s="13">
        <f>IF(2&lt;=$H$8,$C58*IF(V58="",IF($E58="",12,$E58),V58)*IF(O58="",$D58,O58)*(1+SAL_IDX)^1,0)</f>
        <v>0</v>
      </c>
      <c r="H58" s="13">
        <f>IF(3&lt;=$H$8,$C58*IF(W58="",IF($E58="",12,$E58),W58)*IF(P58="",$D58,P58)*(1+SAL_IDX)^2,0)</f>
        <v>0</v>
      </c>
      <c r="I58" s="13">
        <f>IF(4&lt;=$H$8,$C58*IF(X58="",IF($E58="",12,$E58),X58)*IF(Q58="",$D58,Q58)*(1+SAL_IDX)^3,0)</f>
        <v>0</v>
      </c>
      <c r="J58" s="13">
        <f>IF(5&lt;=$H$8,$C58*IF(Y58="",IF($E58="",12,$E58),Y58)*IF(R58="",$D58,R58)*(1+SAL_IDX)^4,0)</f>
        <v>0</v>
      </c>
      <c r="K58" s="13">
        <f>IF(6&lt;=$H$8,$C58*IF(Z58="",IF($E58="",12,$E58),Z58)*IF(S58="",$D58,S58)*(1+SAL_IDX)^5,0)</f>
        <v>0</v>
      </c>
      <c r="L58" s="13">
        <f t="shared" si="19"/>
        <v>0</v>
      </c>
      <c r="M58" s="50"/>
      <c r="N58" s="39"/>
      <c r="O58" s="39"/>
      <c r="P58" s="39"/>
      <c r="Q58" s="39"/>
      <c r="R58" s="39"/>
      <c r="S58" s="39"/>
      <c r="T58" s="50"/>
      <c r="U58" s="53"/>
      <c r="V58" s="53"/>
      <c r="W58" s="53"/>
      <c r="X58" s="53"/>
      <c r="Y58" s="53"/>
      <c r="Z58" s="53"/>
      <c r="AA58" s="50"/>
      <c r="AB58" s="54">
        <f>SUMPRODUCT(($N$17:$S$17&lt;&gt;"")*((N58:S58="")*$D58+(N58:S58&lt;&gt;"")*N58:S58)*((U58:Z58="")*IF($E58="",12,$E58)+(U58:Z58&lt;&gt;"")*U58:Z58))</f>
        <v>0</v>
      </c>
      <c r="AC58" s="14" t="str">
        <f>IF(OR($H$8=0,AB58=0),"",AB58/(12*$H$8))</f>
        <v/>
      </c>
    </row>
    <row r="59" spans="2:29" x14ac:dyDescent="0.3">
      <c r="B59" s="1"/>
      <c r="C59" s="38"/>
      <c r="D59" s="39"/>
      <c r="E59" s="34">
        <v>12</v>
      </c>
      <c r="F59" s="13">
        <f>IF(1&lt;=$H$8,$C59*IF(U59="",IF($E59="",12,$E59),U59)*IF(N59="",$D59,N59)*(1+SAL_IDX)^0,0)</f>
        <v>0</v>
      </c>
      <c r="G59" s="13">
        <f>IF(2&lt;=$H$8,$C59*IF(V59="",IF($E59="",12,$E59),V59)*IF(O59="",$D59,O59)*(1+SAL_IDX)^1,0)</f>
        <v>0</v>
      </c>
      <c r="H59" s="13">
        <f>IF(3&lt;=$H$8,$C59*IF(W59="",IF($E59="",12,$E59),W59)*IF(P59="",$D59,P59)*(1+SAL_IDX)^2,0)</f>
        <v>0</v>
      </c>
      <c r="I59" s="13">
        <f>IF(4&lt;=$H$8,$C59*IF(X59="",IF($E59="",12,$E59),X59)*IF(Q59="",$D59,Q59)*(1+SAL_IDX)^3,0)</f>
        <v>0</v>
      </c>
      <c r="J59" s="13">
        <f>IF(5&lt;=$H$8,$C59*IF(Y59="",IF($E59="",12,$E59),Y59)*IF(R59="",$D59,R59)*(1+SAL_IDX)^4,0)</f>
        <v>0</v>
      </c>
      <c r="K59" s="13">
        <f>IF(6&lt;=$H$8,$C59*IF(Z59="",IF($E59="",12,$E59),Z59)*IF(S59="",$D59,S59)*(1+SAL_IDX)^5,0)</f>
        <v>0</v>
      </c>
      <c r="L59" s="13">
        <f t="shared" si="19"/>
        <v>0</v>
      </c>
      <c r="M59" s="50"/>
      <c r="N59" s="39"/>
      <c r="O59" s="39"/>
      <c r="P59" s="39"/>
      <c r="Q59" s="39"/>
      <c r="R59" s="39"/>
      <c r="S59" s="39"/>
      <c r="T59" s="50"/>
      <c r="U59" s="53"/>
      <c r="V59" s="53"/>
      <c r="W59" s="53"/>
      <c r="X59" s="53"/>
      <c r="Y59" s="53"/>
      <c r="Z59" s="53"/>
      <c r="AA59" s="50"/>
      <c r="AB59" s="54">
        <f>SUMPRODUCT(($N$17:$S$17&lt;&gt;"")*((N59:S59="")*$D59+(N59:S59&lt;&gt;"")*N59:S59)*((U59:Z59="")*IF($E59="",12,$E59)+(U59:Z59&lt;&gt;"")*U59:Z59))</f>
        <v>0</v>
      </c>
      <c r="AC59" s="14" t="str">
        <f>IF(OR($H$8=0,AB59=0),"",AB59/(12*$H$8))</f>
        <v/>
      </c>
    </row>
    <row r="60" spans="2:29" x14ac:dyDescent="0.3">
      <c r="B60" s="1"/>
      <c r="C60" s="38"/>
      <c r="D60" s="39"/>
      <c r="E60" s="34">
        <v>12</v>
      </c>
      <c r="F60" s="13">
        <f>IF(1&lt;=$H$8,$C60*IF(U60="",IF($E60="",12,$E60),U60)*IF(N60="",$D60,N60)*(1+SAL_IDX)^0,0)</f>
        <v>0</v>
      </c>
      <c r="G60" s="13">
        <f>IF(2&lt;=$H$8,$C60*IF(V60="",IF($E60="",12,$E60),V60)*IF(O60="",$D60,O60)*(1+SAL_IDX)^1,0)</f>
        <v>0</v>
      </c>
      <c r="H60" s="13">
        <f>IF(3&lt;=$H$8,$C60*IF(W60="",IF($E60="",12,$E60),W60)*IF(P60="",$D60,P60)*(1+SAL_IDX)^2,0)</f>
        <v>0</v>
      </c>
      <c r="I60" s="13">
        <f>IF(4&lt;=$H$8,$C60*IF(X60="",IF($E60="",12,$E60),X60)*IF(Q60="",$D60,Q60)*(1+SAL_IDX)^3,0)</f>
        <v>0</v>
      </c>
      <c r="J60" s="13">
        <f>IF(5&lt;=$H$8,$C60*IF(Y60="",IF($E60="",12,$E60),Y60)*IF(R60="",$D60,R60)*(1+SAL_IDX)^4,0)</f>
        <v>0</v>
      </c>
      <c r="K60" s="13">
        <f>IF(6&lt;=$H$8,$C60*IF(Z60="",IF($E60="",12,$E60),Z60)*IF(S60="",$D60,S60)*(1+SAL_IDX)^5,0)</f>
        <v>0</v>
      </c>
      <c r="L60" s="13">
        <f t="shared" si="19"/>
        <v>0</v>
      </c>
      <c r="M60" s="50"/>
      <c r="N60" s="39"/>
      <c r="O60" s="39"/>
      <c r="P60" s="39"/>
      <c r="Q60" s="39"/>
      <c r="R60" s="39"/>
      <c r="S60" s="39"/>
      <c r="T60" s="50"/>
      <c r="U60" s="53"/>
      <c r="V60" s="53"/>
      <c r="W60" s="53"/>
      <c r="X60" s="53"/>
      <c r="Y60" s="53"/>
      <c r="Z60" s="53"/>
      <c r="AA60" s="50"/>
      <c r="AB60" s="54">
        <f>SUMPRODUCT(($N$17:$S$17&lt;&gt;"")*((N60:S60="")*$D60+(N60:S60&lt;&gt;"")*N60:S60)*((U60:Z60="")*IF($E60="",12,$E60)+(U60:Z60&lt;&gt;"")*U60:Z60))</f>
        <v>0</v>
      </c>
      <c r="AC60" s="14" t="str">
        <f>IF(OR($H$8=0,AB60=0),"",AB60/(12*$H$8))</f>
        <v/>
      </c>
    </row>
    <row r="61" spans="2:29" x14ac:dyDescent="0.3">
      <c r="B61" s="6" t="s">
        <v>285</v>
      </c>
      <c r="F61" s="15">
        <f t="shared" ref="F61:K61" si="20">SUM(F57:F60)</f>
        <v>0</v>
      </c>
      <c r="G61" s="15">
        <f t="shared" si="20"/>
        <v>0</v>
      </c>
      <c r="H61" s="15">
        <f t="shared" si="20"/>
        <v>0</v>
      </c>
      <c r="I61" s="15">
        <f t="shared" si="20"/>
        <v>0</v>
      </c>
      <c r="J61" s="15">
        <f t="shared" si="20"/>
        <v>0</v>
      </c>
      <c r="K61" s="15">
        <f t="shared" si="20"/>
        <v>0</v>
      </c>
      <c r="L61" s="15">
        <f t="shared" si="19"/>
        <v>0</v>
      </c>
    </row>
    <row r="62" spans="2:29" x14ac:dyDescent="0.3">
      <c r="B62" s="6" t="s">
        <v>286</v>
      </c>
      <c r="D62" s="10">
        <f>LKP_EXT</f>
        <v>0.47499999999999998</v>
      </c>
      <c r="F62" s="15">
        <f t="shared" ref="F62:K62" si="21">F61*(1+LKP_EXT)</f>
        <v>0</v>
      </c>
      <c r="G62" s="15">
        <f t="shared" si="21"/>
        <v>0</v>
      </c>
      <c r="H62" s="15">
        <f t="shared" si="21"/>
        <v>0</v>
      </c>
      <c r="I62" s="15">
        <f t="shared" si="21"/>
        <v>0</v>
      </c>
      <c r="J62" s="15">
        <f t="shared" si="21"/>
        <v>0</v>
      </c>
      <c r="K62" s="15">
        <f t="shared" si="21"/>
        <v>0</v>
      </c>
      <c r="L62" s="15">
        <f t="shared" si="19"/>
        <v>0</v>
      </c>
    </row>
    <row r="64" spans="2:29" ht="14.25" customHeight="1" x14ac:dyDescent="0.3">
      <c r="B64" s="64" t="s">
        <v>287</v>
      </c>
      <c r="C64" s="61"/>
      <c r="D64" s="61"/>
      <c r="E64" s="61"/>
      <c r="F64" s="61"/>
      <c r="G64" s="61"/>
      <c r="H64" s="61"/>
      <c r="I64" s="61"/>
      <c r="J64" s="61"/>
      <c r="K64" s="61"/>
      <c r="L64" s="61"/>
    </row>
    <row r="65" spans="2:12" x14ac:dyDescent="0.3">
      <c r="B65" s="5" t="s">
        <v>288</v>
      </c>
      <c r="F65" s="13">
        <f t="shared" ref="F65:K65" si="22">F34+F46+IF($C$56="Transfer",0,F62)</f>
        <v>0</v>
      </c>
      <c r="G65" s="13">
        <f t="shared" si="22"/>
        <v>0</v>
      </c>
      <c r="H65" s="13">
        <f t="shared" si="22"/>
        <v>0</v>
      </c>
      <c r="I65" s="13">
        <f t="shared" si="22"/>
        <v>0</v>
      </c>
      <c r="J65" s="13">
        <f t="shared" si="22"/>
        <v>0</v>
      </c>
      <c r="K65" s="13">
        <f t="shared" si="22"/>
        <v>0</v>
      </c>
      <c r="L65" s="13">
        <f>SUM(F65:K65)</f>
        <v>0</v>
      </c>
    </row>
    <row r="66" spans="2:12" x14ac:dyDescent="0.3">
      <c r="B66" s="5" t="s">
        <v>289</v>
      </c>
      <c r="D66" s="10">
        <f>IFERROR(VLOOKUP($C$7,INST_TAB,5,FALSE()),INDI_KI)</f>
        <v>0.28989999999999999</v>
      </c>
      <c r="F66" s="13">
        <f t="shared" ref="F66:K66" si="23">F65*$D$66</f>
        <v>0</v>
      </c>
      <c r="G66" s="13">
        <f t="shared" si="23"/>
        <v>0</v>
      </c>
      <c r="H66" s="13">
        <f t="shared" si="23"/>
        <v>0</v>
      </c>
      <c r="I66" s="13">
        <f t="shared" si="23"/>
        <v>0</v>
      </c>
      <c r="J66" s="13">
        <f t="shared" si="23"/>
        <v>0</v>
      </c>
      <c r="K66" s="13">
        <f t="shared" si="23"/>
        <v>0</v>
      </c>
      <c r="L66" s="13">
        <f>SUM(F66:K66)</f>
        <v>0</v>
      </c>
    </row>
    <row r="68" spans="2:12" ht="21.75" customHeight="1" x14ac:dyDescent="0.3">
      <c r="B68" s="40" t="s">
        <v>290</v>
      </c>
      <c r="C68" s="41"/>
      <c r="D68" s="41"/>
      <c r="E68" s="41"/>
      <c r="F68" s="42">
        <f t="shared" ref="F68:K68" si="24">F34+F46+F54+F62+F66</f>
        <v>0</v>
      </c>
      <c r="G68" s="42">
        <f t="shared" si="24"/>
        <v>0</v>
      </c>
      <c r="H68" s="42">
        <f t="shared" si="24"/>
        <v>0</v>
      </c>
      <c r="I68" s="42">
        <f t="shared" si="24"/>
        <v>0</v>
      </c>
      <c r="J68" s="42">
        <f t="shared" si="24"/>
        <v>0</v>
      </c>
      <c r="K68" s="42">
        <f t="shared" si="24"/>
        <v>0</v>
      </c>
      <c r="L68" s="42">
        <f>SUM(F68:K68)</f>
        <v>0</v>
      </c>
    </row>
    <row r="70" spans="2:12" ht="19.5" customHeight="1" x14ac:dyDescent="0.3">
      <c r="B70" s="64" t="s">
        <v>291</v>
      </c>
      <c r="C70" s="61"/>
      <c r="D70" s="61"/>
      <c r="E70" s="61"/>
      <c r="F70" s="61"/>
      <c r="G70" s="61"/>
      <c r="H70" s="61"/>
      <c r="I70" s="61"/>
      <c r="J70" s="61"/>
      <c r="K70" s="61"/>
      <c r="L70" s="61"/>
    </row>
    <row r="71" spans="2:12" x14ac:dyDescent="0.3">
      <c r="B71" s="5" t="s">
        <v>292</v>
      </c>
      <c r="D71" s="36">
        <f>IF($H$12=0,1,IFERROR(SUMPRODUCT((C19:C26-(C19:C26&gt;$H$12)*(C19:C26-$H$12))*AB19:AB26)/SUMPRODUCT(C19:C26*AB19:AB26),1))</f>
        <v>1</v>
      </c>
      <c r="F71" s="13">
        <f t="shared" ref="F71:K71" si="25">SUM(F19:F26)*$D$71+SUM(F28:F31)</f>
        <v>0</v>
      </c>
      <c r="G71" s="13">
        <f t="shared" si="25"/>
        <v>0</v>
      </c>
      <c r="H71" s="13">
        <f t="shared" si="25"/>
        <v>0</v>
      </c>
      <c r="I71" s="13">
        <f t="shared" si="25"/>
        <v>0</v>
      </c>
      <c r="J71" s="13">
        <f t="shared" si="25"/>
        <v>0</v>
      </c>
      <c r="K71" s="13">
        <f t="shared" si="25"/>
        <v>0</v>
      </c>
      <c r="L71" s="13">
        <f>SUM(F71:K71)</f>
        <v>0</v>
      </c>
    </row>
    <row r="72" spans="2:12" x14ac:dyDescent="0.3">
      <c r="B72" s="5" t="s">
        <v>293</v>
      </c>
      <c r="D72" s="10">
        <f>$C$13</f>
        <v>0.59859999999999991</v>
      </c>
      <c r="F72" s="13">
        <f t="shared" ref="F72:K72" si="26">F71*$C$13</f>
        <v>0</v>
      </c>
      <c r="G72" s="13">
        <f t="shared" si="26"/>
        <v>0</v>
      </c>
      <c r="H72" s="13">
        <f t="shared" si="26"/>
        <v>0</v>
      </c>
      <c r="I72" s="13">
        <f t="shared" si="26"/>
        <v>0</v>
      </c>
      <c r="J72" s="13">
        <f t="shared" si="26"/>
        <v>0</v>
      </c>
      <c r="K72" s="13">
        <f t="shared" si="26"/>
        <v>0</v>
      </c>
      <c r="L72" s="13">
        <f>SUM(F72:K72)</f>
        <v>0</v>
      </c>
    </row>
    <row r="73" spans="2:12" x14ac:dyDescent="0.3">
      <c r="B73" s="5" t="s">
        <v>294</v>
      </c>
      <c r="F73" s="13">
        <f t="shared" ref="F73:K73" si="27">F46+F54+F62-IF($H$13="No",F48,0)</f>
        <v>0</v>
      </c>
      <c r="G73" s="13">
        <f t="shared" si="27"/>
        <v>0</v>
      </c>
      <c r="H73" s="13">
        <f t="shared" si="27"/>
        <v>0</v>
      </c>
      <c r="I73" s="13">
        <f t="shared" si="27"/>
        <v>0</v>
      </c>
      <c r="J73" s="13">
        <f t="shared" si="27"/>
        <v>0</v>
      </c>
      <c r="K73" s="13">
        <f t="shared" si="27"/>
        <v>0</v>
      </c>
      <c r="L73" s="13">
        <f>SUM(F73:K73)</f>
        <v>0</v>
      </c>
    </row>
    <row r="74" spans="2:12" x14ac:dyDescent="0.3">
      <c r="B74" s="5" t="s">
        <v>295</v>
      </c>
      <c r="D74" s="10">
        <f>$C$12</f>
        <v>0.18079999999999999</v>
      </c>
      <c r="F74" s="13">
        <f t="shared" ref="F74:K74" si="28">IF($C$12=0,0,IF($H$11="Share of grant",IFERROR((F71+F72+F73)*$C$12/(1-$C$12),0),IF($H$11="Total direct costs",(F71+F72+F73-F52)*$C$12,(F71+F72+F46+IF($C$56="Transfer",0,F62))*$C$12)))</f>
        <v>0</v>
      </c>
      <c r="G74" s="13">
        <f t="shared" si="28"/>
        <v>0</v>
      </c>
      <c r="H74" s="13">
        <f t="shared" si="28"/>
        <v>0</v>
      </c>
      <c r="I74" s="13">
        <f t="shared" si="28"/>
        <v>0</v>
      </c>
      <c r="J74" s="13">
        <f t="shared" si="28"/>
        <v>0</v>
      </c>
      <c r="K74" s="13">
        <f t="shared" si="28"/>
        <v>0</v>
      </c>
      <c r="L74" s="13">
        <f>SUM(F74:K74)</f>
        <v>0</v>
      </c>
    </row>
    <row r="75" spans="2:12" x14ac:dyDescent="0.3">
      <c r="B75" s="32" t="s">
        <v>296</v>
      </c>
      <c r="F75" s="33">
        <f t="shared" ref="F75:K75" si="29">F71+F72+F73+F74</f>
        <v>0</v>
      </c>
      <c r="G75" s="33">
        <f t="shared" si="29"/>
        <v>0</v>
      </c>
      <c r="H75" s="33">
        <f t="shared" si="29"/>
        <v>0</v>
      </c>
      <c r="I75" s="33">
        <f t="shared" si="29"/>
        <v>0</v>
      </c>
      <c r="J75" s="33">
        <f t="shared" si="29"/>
        <v>0</v>
      </c>
      <c r="K75" s="33">
        <f t="shared" si="29"/>
        <v>0</v>
      </c>
      <c r="L75" s="33">
        <f>SUM(F75:K75)</f>
        <v>0</v>
      </c>
    </row>
    <row r="77" spans="2:12" ht="19.5" customHeight="1" x14ac:dyDescent="0.3">
      <c r="B77" s="64" t="s">
        <v>297</v>
      </c>
      <c r="C77" s="61"/>
      <c r="D77" s="61"/>
      <c r="E77" s="61"/>
      <c r="F77" s="61"/>
      <c r="G77" s="61"/>
      <c r="H77" s="61"/>
      <c r="I77" s="61"/>
      <c r="J77" s="61"/>
      <c r="K77" s="61"/>
      <c r="L77" s="61"/>
    </row>
    <row r="78" spans="2:12" x14ac:dyDescent="0.3">
      <c r="B78" s="5" t="s">
        <v>298</v>
      </c>
      <c r="F78" s="13">
        <f t="shared" ref="F78:K78" si="30">F34-F71-F72</f>
        <v>0</v>
      </c>
      <c r="G78" s="13">
        <f t="shared" si="30"/>
        <v>0</v>
      </c>
      <c r="H78" s="13">
        <f t="shared" si="30"/>
        <v>0</v>
      </c>
      <c r="I78" s="13">
        <f t="shared" si="30"/>
        <v>0</v>
      </c>
      <c r="J78" s="13">
        <f t="shared" si="30"/>
        <v>0</v>
      </c>
      <c r="K78" s="13">
        <f t="shared" si="30"/>
        <v>0</v>
      </c>
      <c r="L78" s="13">
        <f>SUM(F78:K78)</f>
        <v>0</v>
      </c>
    </row>
    <row r="79" spans="2:12" x14ac:dyDescent="0.3">
      <c r="B79" s="5" t="s">
        <v>299</v>
      </c>
      <c r="F79" s="13">
        <f t="shared" ref="F79:K79" si="31">IF($H$13="No",F48,0)</f>
        <v>0</v>
      </c>
      <c r="G79" s="13">
        <f t="shared" si="31"/>
        <v>0</v>
      </c>
      <c r="H79" s="13">
        <f t="shared" si="31"/>
        <v>0</v>
      </c>
      <c r="I79" s="13">
        <f t="shared" si="31"/>
        <v>0</v>
      </c>
      <c r="J79" s="13">
        <f t="shared" si="31"/>
        <v>0</v>
      </c>
      <c r="K79" s="13">
        <f t="shared" si="31"/>
        <v>0</v>
      </c>
      <c r="L79" s="13">
        <f>SUM(F79:K79)</f>
        <v>0</v>
      </c>
    </row>
    <row r="80" spans="2:12" x14ac:dyDescent="0.3">
      <c r="B80" s="5" t="s">
        <v>300</v>
      </c>
      <c r="F80" s="13">
        <f t="shared" ref="F80:K80" si="32">F66-F74</f>
        <v>0</v>
      </c>
      <c r="G80" s="13">
        <f t="shared" si="32"/>
        <v>0</v>
      </c>
      <c r="H80" s="13">
        <f t="shared" si="32"/>
        <v>0</v>
      </c>
      <c r="I80" s="13">
        <f t="shared" si="32"/>
        <v>0</v>
      </c>
      <c r="J80" s="13">
        <f t="shared" si="32"/>
        <v>0</v>
      </c>
      <c r="K80" s="13">
        <f t="shared" si="32"/>
        <v>0</v>
      </c>
      <c r="L80" s="13">
        <f>SUM(F80:K80)</f>
        <v>0</v>
      </c>
    </row>
    <row r="81" spans="2:12" x14ac:dyDescent="0.3">
      <c r="B81" s="32" t="s">
        <v>214</v>
      </c>
      <c r="D81" s="43" t="str">
        <f>IF(ROUND($L$81-($L$68-$L$75),2)=0,"","DISCREPANCY!")</f>
        <v/>
      </c>
      <c r="F81" s="33">
        <f t="shared" ref="F81:K81" si="33">F78+F79+F80</f>
        <v>0</v>
      </c>
      <c r="G81" s="33">
        <f t="shared" si="33"/>
        <v>0</v>
      </c>
      <c r="H81" s="33">
        <f t="shared" si="33"/>
        <v>0</v>
      </c>
      <c r="I81" s="33">
        <f t="shared" si="33"/>
        <v>0</v>
      </c>
      <c r="J81" s="33">
        <f t="shared" si="33"/>
        <v>0</v>
      </c>
      <c r="K81" s="33">
        <f t="shared" si="33"/>
        <v>0</v>
      </c>
      <c r="L81" s="33">
        <f>SUM(F81:K81)</f>
        <v>0</v>
      </c>
    </row>
    <row r="82" spans="2:12" x14ac:dyDescent="0.3">
      <c r="B82" s="5" t="s">
        <v>301</v>
      </c>
      <c r="F82" s="66" t="str">
        <f>IF($C$14=0,"",IF($L$82&gt;=$C$14,"— meets the funder's co-financing requirement","— BELOW the funder's co-financing requirement"))</f>
        <v/>
      </c>
      <c r="G82" s="61"/>
      <c r="H82" s="61"/>
      <c r="I82" s="61"/>
      <c r="J82" s="61"/>
      <c r="K82" s="61"/>
      <c r="L82" s="16">
        <f>IF($L$68=0,0,$L$81/$L$68)</f>
        <v>0</v>
      </c>
    </row>
    <row r="84" spans="2:12" ht="19.5" customHeight="1" x14ac:dyDescent="0.3">
      <c r="B84" s="64" t="s">
        <v>302</v>
      </c>
      <c r="C84" s="61"/>
      <c r="D84" s="61"/>
      <c r="E84" s="61"/>
      <c r="F84" s="61"/>
      <c r="G84" s="61"/>
      <c r="H84" s="61"/>
      <c r="I84" s="61"/>
      <c r="J84" s="61"/>
      <c r="K84" s="61"/>
      <c r="L84" s="61"/>
    </row>
    <row r="85" spans="2:12" x14ac:dyDescent="0.3">
      <c r="B85" s="5" t="s">
        <v>303</v>
      </c>
      <c r="F85" s="38"/>
      <c r="G85" s="38"/>
      <c r="H85" s="38"/>
      <c r="I85" s="38"/>
      <c r="J85" s="38"/>
      <c r="K85" s="38"/>
      <c r="L85" s="13">
        <f>SUM(F85:K85)</f>
        <v>0</v>
      </c>
    </row>
    <row r="86" spans="2:12" x14ac:dyDescent="0.3">
      <c r="B86" s="5" t="s">
        <v>304</v>
      </c>
      <c r="F86" s="13" t="str">
        <f t="shared" ref="F86:L86" si="34">IF($L$85=0,"",F85-F75)</f>
        <v/>
      </c>
      <c r="G86" s="13" t="str">
        <f t="shared" si="34"/>
        <v/>
      </c>
      <c r="H86" s="13" t="str">
        <f t="shared" si="34"/>
        <v/>
      </c>
      <c r="I86" s="13" t="str">
        <f t="shared" si="34"/>
        <v/>
      </c>
      <c r="J86" s="13" t="str">
        <f t="shared" si="34"/>
        <v/>
      </c>
      <c r="K86" s="13" t="str">
        <f t="shared" si="34"/>
        <v/>
      </c>
      <c r="L86" s="15" t="str">
        <f t="shared" si="34"/>
        <v/>
      </c>
    </row>
    <row r="88" spans="2:12" x14ac:dyDescent="0.3">
      <c r="B88" s="63" t="s">
        <v>305</v>
      </c>
      <c r="C88" s="61"/>
      <c r="D88" s="61"/>
      <c r="E88" s="61"/>
      <c r="F88" s="61"/>
      <c r="G88" s="61"/>
      <c r="H88" s="61"/>
      <c r="I88" s="61"/>
      <c r="J88" s="61"/>
      <c r="K88" s="61"/>
      <c r="L88" s="61"/>
    </row>
    <row r="90" spans="2:12" ht="19.5" customHeight="1" x14ac:dyDescent="0.3">
      <c r="B90" s="64" t="s">
        <v>306</v>
      </c>
      <c r="C90" s="61"/>
      <c r="D90" s="61"/>
      <c r="E90" s="61"/>
      <c r="F90" s="61"/>
      <c r="G90" s="61"/>
      <c r="H90" s="61"/>
      <c r="I90" s="61"/>
      <c r="J90" s="61"/>
      <c r="K90" s="61"/>
      <c r="L90" s="61"/>
    </row>
    <row r="91" spans="2:12" x14ac:dyDescent="0.3">
      <c r="B91" s="51" t="s">
        <v>307</v>
      </c>
      <c r="C91" s="51"/>
      <c r="D91" s="51"/>
      <c r="E91" s="51"/>
      <c r="F91" s="52">
        <f t="shared" ref="F91:K91" si="35">F$17</f>
        <v>2027</v>
      </c>
      <c r="G91" s="52">
        <f t="shared" si="35"/>
        <v>2028</v>
      </c>
      <c r="H91" s="52">
        <f t="shared" si="35"/>
        <v>2029</v>
      </c>
      <c r="I91" s="52" t="str">
        <f t="shared" si="35"/>
        <v/>
      </c>
      <c r="J91" s="52" t="str">
        <f t="shared" si="35"/>
        <v/>
      </c>
      <c r="K91" s="52" t="str">
        <f t="shared" si="35"/>
        <v/>
      </c>
      <c r="L91" s="51" t="s">
        <v>250</v>
      </c>
    </row>
    <row r="92" spans="2:12" x14ac:dyDescent="0.3">
      <c r="B92" s="55" t="s">
        <v>308</v>
      </c>
      <c r="F92" s="54">
        <f t="shared" ref="F92:K92" si="36">IF(F$17="",0,SUMPRODUCT(((N19:N26="")*$D$19:$D$26+(N19:N26&lt;&gt;"")*N19:N26)*((U19:U26="")*($E$19:$E$26+12*($E$19:$E$26=""))+(U19:U26&lt;&gt;"")*U19:U26)))</f>
        <v>0</v>
      </c>
      <c r="G92" s="54">
        <f t="shared" si="36"/>
        <v>0</v>
      </c>
      <c r="H92" s="54">
        <f t="shared" si="36"/>
        <v>0</v>
      </c>
      <c r="I92" s="54">
        <f t="shared" si="36"/>
        <v>0</v>
      </c>
      <c r="J92" s="54">
        <f t="shared" si="36"/>
        <v>0</v>
      </c>
      <c r="K92" s="54">
        <f t="shared" si="36"/>
        <v>0</v>
      </c>
      <c r="L92" s="54">
        <f>SUM(F92:K92)</f>
        <v>0</v>
      </c>
    </row>
    <row r="93" spans="2:12" x14ac:dyDescent="0.3">
      <c r="B93" s="55" t="s">
        <v>309</v>
      </c>
      <c r="F93" s="54">
        <f t="shared" ref="F93:K93" si="37">IF(F$17="",0,SUMPRODUCT(((N28:N31="")*$D$28:$D$31+(N28:N31&lt;&gt;"")*N28:N31)*((U28:U31="")*($E$28:$E$31+12*($E$28:$E$31=""))+(U28:U31&lt;&gt;"")*U28:U31)))</f>
        <v>0</v>
      </c>
      <c r="G93" s="54">
        <f t="shared" si="37"/>
        <v>0</v>
      </c>
      <c r="H93" s="54">
        <f t="shared" si="37"/>
        <v>0</v>
      </c>
      <c r="I93" s="54">
        <f t="shared" si="37"/>
        <v>0</v>
      </c>
      <c r="J93" s="54">
        <f t="shared" si="37"/>
        <v>0</v>
      </c>
      <c r="K93" s="54">
        <f t="shared" si="37"/>
        <v>0</v>
      </c>
      <c r="L93" s="54">
        <f>SUM(F93:K93)</f>
        <v>0</v>
      </c>
    </row>
    <row r="94" spans="2:12" x14ac:dyDescent="0.3">
      <c r="B94" s="55" t="s">
        <v>310</v>
      </c>
      <c r="F94" s="54">
        <f t="shared" ref="F94:K94" si="38">IF(F$17="",0,SUMPRODUCT(((N57:N60="")*$D$57:$D$60+(N57:N60&lt;&gt;"")*N57:N60)*((U57:U60="")*($E$57:$E$60+12*($E$57:$E$60=""))+(U57:U60&lt;&gt;"")*U57:U60)))</f>
        <v>0</v>
      </c>
      <c r="G94" s="54">
        <f t="shared" si="38"/>
        <v>0</v>
      </c>
      <c r="H94" s="54">
        <f t="shared" si="38"/>
        <v>0</v>
      </c>
      <c r="I94" s="54">
        <f t="shared" si="38"/>
        <v>0</v>
      </c>
      <c r="J94" s="54">
        <f t="shared" si="38"/>
        <v>0</v>
      </c>
      <c r="K94" s="54">
        <f t="shared" si="38"/>
        <v>0</v>
      </c>
      <c r="L94" s="54">
        <f>SUM(F94:K94)</f>
        <v>0</v>
      </c>
    </row>
    <row r="95" spans="2:12" x14ac:dyDescent="0.3">
      <c r="B95" s="6" t="s">
        <v>311</v>
      </c>
      <c r="F95" s="56">
        <f t="shared" ref="F95:K95" si="39">SUM(F92:F94)</f>
        <v>0</v>
      </c>
      <c r="G95" s="56">
        <f t="shared" si="39"/>
        <v>0</v>
      </c>
      <c r="H95" s="56">
        <f t="shared" si="39"/>
        <v>0</v>
      </c>
      <c r="I95" s="56">
        <f t="shared" si="39"/>
        <v>0</v>
      </c>
      <c r="J95" s="56">
        <f t="shared" si="39"/>
        <v>0</v>
      </c>
      <c r="K95" s="56">
        <f t="shared" si="39"/>
        <v>0</v>
      </c>
      <c r="L95" s="56">
        <f>SUM(F95:K95)</f>
        <v>0</v>
      </c>
    </row>
    <row r="96" spans="2:12" x14ac:dyDescent="0.3">
      <c r="B96" s="57" t="s">
        <v>312</v>
      </c>
      <c r="F96" s="58">
        <f t="shared" ref="F96:L96" si="40">F95/12</f>
        <v>0</v>
      </c>
      <c r="G96" s="58">
        <f t="shared" si="40"/>
        <v>0</v>
      </c>
      <c r="H96" s="58">
        <f t="shared" si="40"/>
        <v>0</v>
      </c>
      <c r="I96" s="58">
        <f t="shared" si="40"/>
        <v>0</v>
      </c>
      <c r="J96" s="58">
        <f t="shared" si="40"/>
        <v>0</v>
      </c>
      <c r="K96" s="58">
        <f t="shared" si="40"/>
        <v>0</v>
      </c>
      <c r="L96" s="58">
        <f t="shared" si="40"/>
        <v>0</v>
      </c>
    </row>
    <row r="97" spans="2:12" x14ac:dyDescent="0.3">
      <c r="B97" s="57" t="s">
        <v>313</v>
      </c>
      <c r="L97" s="59">
        <f>IF($H$8=0,"",$L$95/12/$H$8)</f>
        <v>0</v>
      </c>
    </row>
    <row r="99" spans="2:12" x14ac:dyDescent="0.3">
      <c r="B99" s="63" t="s">
        <v>314</v>
      </c>
      <c r="C99" s="61"/>
      <c r="D99" s="61"/>
      <c r="E99" s="61"/>
      <c r="F99" s="61"/>
      <c r="G99" s="61"/>
      <c r="H99" s="61"/>
      <c r="I99" s="61"/>
      <c r="J99" s="61"/>
      <c r="K99" s="61"/>
      <c r="L99" s="61"/>
    </row>
  </sheetData>
  <sheetProtection sheet="1" formatCells="0" formatColumns="0" formatRows="0" sort="0" autoFilter="0"/>
  <mergeCells count="36">
    <mergeCell ref="U55:Z55"/>
    <mergeCell ref="N16:S16"/>
    <mergeCell ref="B64:L64"/>
    <mergeCell ref="B55:L55"/>
    <mergeCell ref="B88:L88"/>
    <mergeCell ref="N27:S27"/>
    <mergeCell ref="B1:L1"/>
    <mergeCell ref="C5:L5"/>
    <mergeCell ref="B10:L10"/>
    <mergeCell ref="B4:L4"/>
    <mergeCell ref="C11:E11"/>
    <mergeCell ref="C8:E8"/>
    <mergeCell ref="H11:L11"/>
    <mergeCell ref="N15:AC15"/>
    <mergeCell ref="AB16:AC16"/>
    <mergeCell ref="U27:Z27"/>
    <mergeCell ref="B36:L36"/>
    <mergeCell ref="B2:L2"/>
    <mergeCell ref="C15:L15"/>
    <mergeCell ref="C6:L6"/>
    <mergeCell ref="C7:E7"/>
    <mergeCell ref="U16:Z16"/>
    <mergeCell ref="N18:S18"/>
    <mergeCell ref="B18:L18"/>
    <mergeCell ref="U18:Z18"/>
    <mergeCell ref="B99:L99"/>
    <mergeCell ref="B84:L84"/>
    <mergeCell ref="N55:S55"/>
    <mergeCell ref="B37:L37"/>
    <mergeCell ref="G56:L56"/>
    <mergeCell ref="B90:L90"/>
    <mergeCell ref="B47:L47"/>
    <mergeCell ref="C56:E56"/>
    <mergeCell ref="B70:L70"/>
    <mergeCell ref="B77:L77"/>
    <mergeCell ref="F82:K82"/>
  </mergeCells>
  <conditionalFormatting sqref="F92:K97">
    <cfRule type="expression" dxfId="59" priority="16">
      <formula>F$17=""</formula>
    </cfRule>
  </conditionalFormatting>
  <conditionalFormatting sqref="F19:L26">
    <cfRule type="expression" dxfId="58" priority="2">
      <formula>F$17=""</formula>
    </cfRule>
  </conditionalFormatting>
  <conditionalFormatting sqref="F28:L31">
    <cfRule type="expression" dxfId="57" priority="3">
      <formula>F$17=""</formula>
    </cfRule>
  </conditionalFormatting>
  <conditionalFormatting sqref="F38:L45">
    <cfRule type="expression" dxfId="56" priority="4">
      <formula>F$17=""</formula>
    </cfRule>
  </conditionalFormatting>
  <conditionalFormatting sqref="F48:L53">
    <cfRule type="expression" dxfId="55" priority="5">
      <formula>F$17=""</formula>
    </cfRule>
  </conditionalFormatting>
  <conditionalFormatting sqref="F57:L60">
    <cfRule type="expression" dxfId="54" priority="6">
      <formula>F$17=""</formula>
    </cfRule>
  </conditionalFormatting>
  <conditionalFormatting sqref="F78:L81">
    <cfRule type="cellIs" dxfId="53" priority="8" operator="lessThan">
      <formula>0</formula>
    </cfRule>
  </conditionalFormatting>
  <conditionalFormatting sqref="F85:L85">
    <cfRule type="expression" dxfId="52" priority="7">
      <formula>F$17=""</formula>
    </cfRule>
  </conditionalFormatting>
  <conditionalFormatting sqref="F86:L86">
    <cfRule type="cellIs" dxfId="51" priority="9" operator="lessThan">
      <formula>0</formula>
    </cfRule>
  </conditionalFormatting>
  <conditionalFormatting sqref="N19:S26">
    <cfRule type="expression" dxfId="50" priority="10">
      <formula>N$17=""</formula>
    </cfRule>
  </conditionalFormatting>
  <conditionalFormatting sqref="N28:S31">
    <cfRule type="expression" dxfId="49" priority="11">
      <formula>N$17=""</formula>
    </cfRule>
  </conditionalFormatting>
  <conditionalFormatting sqref="N57:S60">
    <cfRule type="expression" dxfId="48" priority="12">
      <formula>N$17=""</formula>
    </cfRule>
  </conditionalFormatting>
  <conditionalFormatting sqref="U19:Z26">
    <cfRule type="expression" dxfId="47" priority="13">
      <formula>U$17=""</formula>
    </cfRule>
  </conditionalFormatting>
  <conditionalFormatting sqref="U28:Z31">
    <cfRule type="expression" dxfId="46" priority="14">
      <formula>U$17=""</formula>
    </cfRule>
  </conditionalFormatting>
  <conditionalFormatting sqref="U57:Z60">
    <cfRule type="expression" dxfId="45" priority="15">
      <formula>U$17=""</formula>
    </cfRule>
  </conditionalFormatting>
  <dataValidations count="6">
    <dataValidation type="whole" allowBlank="1" sqref="H8" xr:uid="{00000000-0002-0000-0E00-000000000000}">
      <formula1>1</formula1>
      <formula2>6</formula2>
    </dataValidation>
    <dataValidation type="list" allowBlank="1" sqref="C7" xr:uid="{00000000-0002-0000-0E00-000001000000}">
      <formula1>INST_LIST</formula1>
      <formula2>0</formula2>
    </dataValidation>
    <dataValidation type="list" allowBlank="1" sqref="C28:C31" xr:uid="{00000000-0002-0000-0E00-000002000000}">
      <formula1>DR_KAT</formula1>
      <formula2>0</formula2>
    </dataValidation>
    <dataValidation type="list" allowBlank="1" sqref="C56" xr:uid="{00000000-0002-0000-0E00-000003000000}">
      <formula1>"Consultancy,Transfer"</formula1>
      <formula2>0</formula2>
    </dataValidation>
    <dataValidation type="decimal" allowBlank="1" showErrorMessage="1" errorTitle="Involvement" error="Enter a value between 0 % and 100 %. Leave empty to follow column D." sqref="N19:S26 N28:S31 N57:S60" xr:uid="{00000000-0002-0000-0E00-000004000000}">
      <formula1>0</formula1>
      <formula2>1</formula2>
    </dataValidation>
    <dataValidation type="decimal" allowBlank="1" showErrorMessage="1" errorTitle="Months" error="Enter 0 to 12 months. Leave empty to follow column E." sqref="U19:Z26 U28:Z31 U57:Z60" xr:uid="{00000000-0002-0000-0E00-000005000000}">
      <formula1>0</formula1>
      <formula2>12</formula2>
    </dataValidation>
  </dataValidations>
  <pageMargins left="0.75" right="0.75" top="1" bottom="1" header="0.511811023622047" footer="0.511811023622047"/>
  <pageSetup paperSize="9" orientation="portrait" horizontalDpi="300" verticalDpi="300"/>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C99"/>
  <sheetViews>
    <sheetView showGridLines="0" zoomScaleNormal="100" workbookViewId="0">
      <pane xSplit="5" topLeftCell="F1" activePane="topRight" state="frozen"/>
      <selection pane="topRight"/>
    </sheetView>
  </sheetViews>
  <sheetFormatPr defaultColWidth="8.6640625" defaultRowHeight="14.4" outlineLevelCol="1" x14ac:dyDescent="0.3"/>
  <cols>
    <col min="1" max="1" width="2.44140625" customWidth="1"/>
    <col min="2" max="2" width="38" customWidth="1"/>
    <col min="3" max="3" width="13" customWidth="1"/>
    <col min="4" max="5" width="10" customWidth="1"/>
    <col min="6" max="6" width="23.44140625" customWidth="1"/>
    <col min="7" max="7" width="14.33203125" customWidth="1"/>
    <col min="8" max="8" width="10" customWidth="1"/>
    <col min="9" max="9" width="12" customWidth="1"/>
    <col min="10" max="10" width="10" customWidth="1"/>
    <col min="11" max="12" width="14" customWidth="1"/>
    <col min="13" max="13" width="2.21875" customWidth="1" outlineLevel="1"/>
    <col min="14" max="19" width="7.5546875" customWidth="1" outlineLevel="1"/>
    <col min="20" max="20" width="2.21875" customWidth="1" outlineLevel="1"/>
    <col min="21" max="26" width="7.5546875" customWidth="1" outlineLevel="1"/>
    <col min="27" max="27" width="2.21875" customWidth="1" outlineLevel="1"/>
    <col min="28" max="28" width="11.44140625" customWidth="1"/>
    <col min="29" max="29" width="10.44140625" customWidth="1"/>
  </cols>
  <sheetData>
    <row r="1" spans="1:29" ht="27.75" customHeight="1" x14ac:dyDescent="0.3">
      <c r="A1" s="8" t="s">
        <v>24</v>
      </c>
      <c r="B1" s="60" t="s">
        <v>328</v>
      </c>
      <c r="C1" s="61"/>
      <c r="D1" s="61"/>
      <c r="E1" s="61"/>
      <c r="F1" s="61"/>
      <c r="G1" s="61"/>
      <c r="H1" s="61"/>
      <c r="I1" s="61"/>
      <c r="J1" s="61"/>
      <c r="K1" s="61"/>
      <c r="L1" s="61"/>
    </row>
    <row r="2" spans="1:29" x14ac:dyDescent="0.3">
      <c r="B2" s="65" t="s">
        <v>228</v>
      </c>
      <c r="C2" s="61"/>
      <c r="D2" s="61"/>
      <c r="E2" s="61"/>
      <c r="F2" s="61"/>
      <c r="G2" s="61"/>
      <c r="H2" s="61"/>
      <c r="I2" s="61"/>
      <c r="J2" s="61"/>
      <c r="K2" s="61"/>
      <c r="L2" s="61"/>
    </row>
    <row r="4" spans="1:29" ht="19.5" customHeight="1" x14ac:dyDescent="0.3">
      <c r="B4" s="64" t="s">
        <v>229</v>
      </c>
      <c r="C4" s="61"/>
      <c r="D4" s="61"/>
      <c r="E4" s="61"/>
      <c r="F4" s="61"/>
      <c r="G4" s="61"/>
      <c r="H4" s="61"/>
      <c r="I4" s="61"/>
      <c r="J4" s="61"/>
      <c r="K4" s="61"/>
      <c r="L4" s="61"/>
    </row>
    <row r="5" spans="1:29" x14ac:dyDescent="0.3">
      <c r="B5" s="5" t="s">
        <v>175</v>
      </c>
      <c r="C5" s="78"/>
      <c r="D5" s="79"/>
      <c r="E5" s="79"/>
      <c r="F5" s="79"/>
      <c r="G5" s="79"/>
      <c r="H5" s="79"/>
      <c r="I5" s="79"/>
      <c r="J5" s="79"/>
      <c r="K5" s="79"/>
      <c r="L5" s="79"/>
    </row>
    <row r="6" spans="1:29" x14ac:dyDescent="0.3">
      <c r="B6" s="5" t="s">
        <v>231</v>
      </c>
      <c r="C6" s="78"/>
      <c r="D6" s="79"/>
      <c r="E6" s="79"/>
      <c r="F6" s="79"/>
      <c r="G6" s="79"/>
      <c r="H6" s="79"/>
      <c r="I6" s="79"/>
      <c r="J6" s="79"/>
      <c r="K6" s="79"/>
      <c r="L6" s="79"/>
    </row>
    <row r="7" spans="1:29" x14ac:dyDescent="0.3">
      <c r="B7" s="5" t="s">
        <v>233</v>
      </c>
      <c r="C7" s="78" t="s">
        <v>49</v>
      </c>
      <c r="D7" s="79"/>
      <c r="E7" s="79"/>
      <c r="F7" s="5" t="s">
        <v>234</v>
      </c>
      <c r="H7" s="34">
        <v>2027</v>
      </c>
    </row>
    <row r="8" spans="1:29" x14ac:dyDescent="0.3">
      <c r="B8" s="5" t="s">
        <v>177</v>
      </c>
      <c r="C8" s="78"/>
      <c r="D8" s="79"/>
      <c r="E8" s="79"/>
      <c r="F8" s="5" t="s">
        <v>235</v>
      </c>
      <c r="H8" s="34">
        <v>3</v>
      </c>
    </row>
    <row r="10" spans="1:29" ht="19.5" customHeight="1" x14ac:dyDescent="0.3">
      <c r="B10" s="64" t="s">
        <v>236</v>
      </c>
      <c r="C10" s="61"/>
      <c r="D10" s="61"/>
      <c r="E10" s="61"/>
      <c r="F10" s="61"/>
      <c r="G10" s="61"/>
      <c r="H10" s="61"/>
      <c r="I10" s="61"/>
      <c r="J10" s="61"/>
      <c r="K10" s="61"/>
      <c r="L10" s="61"/>
    </row>
    <row r="11" spans="1:29" x14ac:dyDescent="0.3">
      <c r="B11" s="5" t="s">
        <v>73</v>
      </c>
      <c r="C11" s="74" t="str">
        <f>IFERROR(VLOOKUP($A$1,RULES,2,FALSE()),"")</f>
        <v>Flat rate 5%</v>
      </c>
      <c r="D11" s="61"/>
      <c r="E11" s="61"/>
      <c r="F11" s="5" t="s">
        <v>75</v>
      </c>
      <c r="H11" s="74" t="str">
        <f>IFERROR(VLOOKUP($A$1,RULES,4,FALSE()),"INDI base")</f>
        <v>INDI base</v>
      </c>
      <c r="I11" s="61"/>
      <c r="J11" s="61"/>
      <c r="K11" s="61"/>
      <c r="L11" s="61"/>
    </row>
    <row r="12" spans="1:29" x14ac:dyDescent="0.3">
      <c r="B12" s="5" t="s">
        <v>237</v>
      </c>
      <c r="C12" s="44">
        <f>IF($C$11="Full cost (SUHF)",$D$66,IFERROR(VLOOKUP($A$1,RULES,3,FALSE()),INDI_KI))</f>
        <v>0.05</v>
      </c>
      <c r="F12" s="5" t="s">
        <v>76</v>
      </c>
      <c r="H12" s="35">
        <f>IFERROR(VLOOKUP($A$1,RULES,5,FALSE()),0)</f>
        <v>0</v>
      </c>
    </row>
    <row r="13" spans="1:29" x14ac:dyDescent="0.3">
      <c r="B13" s="5" t="s">
        <v>238</v>
      </c>
      <c r="C13" s="44">
        <f>MIN(LKP,IF(IFERROR(VLOOKUP($A$1,RULES,6,FALSE()),0)=0,LKP,VLOOKUP($A$1,RULES,6,FALSE())))</f>
        <v>0.59859999999999991</v>
      </c>
      <c r="F13" s="5" t="s">
        <v>78</v>
      </c>
      <c r="H13" s="3" t="str">
        <f>IFERROR(VLOOKUP($A$1,RULES,7,FALSE()),"Yes")</f>
        <v>Yes</v>
      </c>
    </row>
    <row r="14" spans="1:29" x14ac:dyDescent="0.3">
      <c r="B14" s="5" t="s">
        <v>239</v>
      </c>
      <c r="C14" s="36">
        <f>IFERROR(VLOOKUP($A$1,RULES,8,FALSE()),0)</f>
        <v>0</v>
      </c>
      <c r="F14" s="5" t="s">
        <v>240</v>
      </c>
      <c r="H14" s="30">
        <f>IFERROR(VLOOKUP($A$1,RULES,9,FALSE()),"")</f>
        <v>3</v>
      </c>
    </row>
    <row r="15" spans="1:29" ht="45.75" customHeight="1" x14ac:dyDescent="0.3">
      <c r="B15" s="5" t="s">
        <v>43</v>
      </c>
      <c r="C15" s="77" t="str">
        <f>IFERROR(VLOOKUP($A$1,RULES,10,FALSE()),"")</f>
        <v>ALF Medicine (Research Council KI–Region Stockholm). Clinical medical research, approx. SEK 0.3–1.1m/year for max 3 years, application in Researchweb. Overhead may be charged to the project at max 5%; the rest of KI's INDI becomes co-financing. Region/public dental service staff are budgeted under Non-KI staff (B.3).</v>
      </c>
      <c r="D15" s="61"/>
      <c r="E15" s="61"/>
      <c r="F15" s="61"/>
      <c r="G15" s="61"/>
      <c r="H15" s="61"/>
      <c r="I15" s="61"/>
      <c r="J15" s="61"/>
      <c r="K15" s="61"/>
      <c r="L15" s="61"/>
      <c r="N15" s="75" t="s">
        <v>242</v>
      </c>
      <c r="O15" s="61"/>
      <c r="P15" s="61"/>
      <c r="Q15" s="61"/>
      <c r="R15" s="61"/>
      <c r="S15" s="61"/>
      <c r="T15" s="61"/>
      <c r="U15" s="61"/>
      <c r="V15" s="61"/>
      <c r="W15" s="61"/>
      <c r="X15" s="61"/>
      <c r="Y15" s="61"/>
      <c r="Z15" s="61"/>
      <c r="AA15" s="61"/>
      <c r="AB15" s="61"/>
      <c r="AC15" s="61"/>
    </row>
    <row r="16" spans="1:29" x14ac:dyDescent="0.3">
      <c r="M16" s="50"/>
      <c r="N16" s="76" t="s">
        <v>243</v>
      </c>
      <c r="O16" s="61"/>
      <c r="P16" s="61"/>
      <c r="Q16" s="61"/>
      <c r="R16" s="61"/>
      <c r="S16" s="61"/>
      <c r="T16" s="50"/>
      <c r="U16" s="76" t="s">
        <v>244</v>
      </c>
      <c r="V16" s="61"/>
      <c r="W16" s="61"/>
      <c r="X16" s="61"/>
      <c r="Y16" s="61"/>
      <c r="Z16" s="61"/>
      <c r="AA16" s="50"/>
      <c r="AB16" s="76" t="s">
        <v>245</v>
      </c>
      <c r="AC16" s="61"/>
    </row>
    <row r="17" spans="2:29" ht="30" customHeight="1" x14ac:dyDescent="0.3">
      <c r="B17" s="51" t="s">
        <v>246</v>
      </c>
      <c r="C17" s="51" t="s">
        <v>247</v>
      </c>
      <c r="D17" s="51" t="s">
        <v>248</v>
      </c>
      <c r="E17" s="51" t="s">
        <v>249</v>
      </c>
      <c r="F17" s="52">
        <f>IF(1&lt;=$H$8,$H$7+0,"")</f>
        <v>2027</v>
      </c>
      <c r="G17" s="52">
        <f>IF(2&lt;=$H$8,$H$7+1,"")</f>
        <v>2028</v>
      </c>
      <c r="H17" s="52">
        <f>IF(3&lt;=$H$8,$H$7+2,"")</f>
        <v>2029</v>
      </c>
      <c r="I17" s="52" t="str">
        <f>IF(4&lt;=$H$8,$H$7+3,"")</f>
        <v/>
      </c>
      <c r="J17" s="52" t="str">
        <f>IF(5&lt;=$H$8,$H$7+4,"")</f>
        <v/>
      </c>
      <c r="K17" s="52" t="str">
        <f>IF(6&lt;=$H$8,$H$7+5,"")</f>
        <v/>
      </c>
      <c r="L17" s="51" t="s">
        <v>250</v>
      </c>
      <c r="M17" s="51"/>
      <c r="N17" s="52">
        <f t="shared" ref="N17:S17" si="0">F$17</f>
        <v>2027</v>
      </c>
      <c r="O17" s="52">
        <f t="shared" si="0"/>
        <v>2028</v>
      </c>
      <c r="P17" s="52">
        <f t="shared" si="0"/>
        <v>2029</v>
      </c>
      <c r="Q17" s="52" t="str">
        <f t="shared" si="0"/>
        <v/>
      </c>
      <c r="R17" s="52" t="str">
        <f t="shared" si="0"/>
        <v/>
      </c>
      <c r="S17" s="52" t="str">
        <f t="shared" si="0"/>
        <v/>
      </c>
      <c r="T17" s="51"/>
      <c r="U17" s="52">
        <f t="shared" ref="U17:Z17" si="1">F$17</f>
        <v>2027</v>
      </c>
      <c r="V17" s="52">
        <f t="shared" si="1"/>
        <v>2028</v>
      </c>
      <c r="W17" s="52">
        <f t="shared" si="1"/>
        <v>2029</v>
      </c>
      <c r="X17" s="52" t="str">
        <f t="shared" si="1"/>
        <v/>
      </c>
      <c r="Y17" s="52" t="str">
        <f t="shared" si="1"/>
        <v/>
      </c>
      <c r="Z17" s="52" t="str">
        <f t="shared" si="1"/>
        <v/>
      </c>
      <c r="AA17" s="51"/>
      <c r="AB17" s="51" t="s">
        <v>251</v>
      </c>
      <c r="AC17" s="51" t="s">
        <v>252</v>
      </c>
    </row>
    <row r="18" spans="2:29" ht="14.25" customHeight="1" x14ac:dyDescent="0.3">
      <c r="B18" s="64" t="s">
        <v>253</v>
      </c>
      <c r="C18" s="61"/>
      <c r="D18" s="61"/>
      <c r="E18" s="61"/>
      <c r="F18" s="61"/>
      <c r="G18" s="61"/>
      <c r="H18" s="61"/>
      <c r="I18" s="61"/>
      <c r="J18" s="61"/>
      <c r="K18" s="61"/>
      <c r="L18" s="61"/>
      <c r="M18" s="9"/>
      <c r="N18" s="64" t="s">
        <v>254</v>
      </c>
      <c r="O18" s="61"/>
      <c r="P18" s="61"/>
      <c r="Q18" s="61"/>
      <c r="R18" s="61"/>
      <c r="S18" s="61"/>
      <c r="T18" s="9"/>
      <c r="U18" s="64" t="s">
        <v>254</v>
      </c>
      <c r="V18" s="61"/>
      <c r="W18" s="61"/>
      <c r="X18" s="61"/>
      <c r="Y18" s="61"/>
      <c r="Z18" s="61"/>
      <c r="AA18" s="9"/>
      <c r="AB18" s="9"/>
      <c r="AC18" s="9"/>
    </row>
    <row r="19" spans="2:29" x14ac:dyDescent="0.3">
      <c r="B19" s="1" t="s">
        <v>316</v>
      </c>
      <c r="C19" s="38"/>
      <c r="D19" s="39"/>
      <c r="E19" s="34">
        <v>4</v>
      </c>
      <c r="F19" s="13">
        <f t="shared" ref="F19:F26" si="2">IF(1&lt;=$H$8,$C19*IF(U19="",IF($E19="",12,$E19),U19)*IF(N19="",$D19,N19)*(1+SAL_IDX)^0,0)</f>
        <v>0</v>
      </c>
      <c r="G19" s="13">
        <f t="shared" ref="G19:G26" si="3">IF(2&lt;=$H$8,$C19*IF(V19="",IF($E19="",12,$E19),V19)*IF(O19="",$D19,O19)*(1+SAL_IDX)^1,0)</f>
        <v>0</v>
      </c>
      <c r="H19" s="13">
        <f t="shared" ref="H19:H26" si="4">IF(3&lt;=$H$8,$C19*IF(W19="",IF($E19="",12,$E19),W19)*IF(P19="",$D19,P19)*(1+SAL_IDX)^2,0)</f>
        <v>0</v>
      </c>
      <c r="I19" s="13">
        <f t="shared" ref="I19:I26" si="5">IF(4&lt;=$H$8,$C19*IF(X19="",IF($E19="",12,$E19),X19)*IF(Q19="",$D19,Q19)*(1+SAL_IDX)^3,0)</f>
        <v>0</v>
      </c>
      <c r="J19" s="13">
        <f t="shared" ref="J19:J26" si="6">IF(5&lt;=$H$8,$C19*IF(Y19="",IF($E19="",12,$E19),Y19)*IF(R19="",$D19,R19)*(1+SAL_IDX)^4,0)</f>
        <v>0</v>
      </c>
      <c r="K19" s="13">
        <f t="shared" ref="K19:K26" si="7">IF(6&lt;=$H$8,$C19*IF(Z19="",IF($E19="",12,$E19),Z19)*IF(S19="",$D19,S19)*(1+SAL_IDX)^5,0)</f>
        <v>0</v>
      </c>
      <c r="L19" s="13">
        <f t="shared" ref="L19:L26" si="8">SUM(F19:K19)</f>
        <v>0</v>
      </c>
      <c r="M19" s="50"/>
      <c r="N19" s="39"/>
      <c r="O19" s="39"/>
      <c r="P19" s="39"/>
      <c r="Q19" s="39"/>
      <c r="R19" s="39"/>
      <c r="S19" s="39"/>
      <c r="T19" s="50"/>
      <c r="U19" s="53"/>
      <c r="V19" s="53"/>
      <c r="W19" s="53"/>
      <c r="X19" s="53"/>
      <c r="Y19" s="53"/>
      <c r="Z19" s="53"/>
      <c r="AA19" s="50"/>
      <c r="AB19" s="54">
        <f t="shared" ref="AB19:AB26" si="9">SUMPRODUCT(($N$17:$S$17&lt;&gt;"")*((N19:S19="")*$D19+(N19:S19&lt;&gt;"")*N19:S19)*((U19:Z19="")*IF($E19="",12,$E19)+(U19:Z19&lt;&gt;"")*U19:Z19))</f>
        <v>0</v>
      </c>
      <c r="AC19" s="14" t="str">
        <f t="shared" ref="AC19:AC26" si="10">IF(OR($H$8=0,AB19=0),"",AB19/(12*$H$8))</f>
        <v/>
      </c>
    </row>
    <row r="20" spans="2:29" x14ac:dyDescent="0.3">
      <c r="B20" s="1"/>
      <c r="C20" s="38"/>
      <c r="D20" s="39"/>
      <c r="E20" s="34">
        <v>12</v>
      </c>
      <c r="F20" s="13">
        <f t="shared" si="2"/>
        <v>0</v>
      </c>
      <c r="G20" s="13">
        <f t="shared" si="3"/>
        <v>0</v>
      </c>
      <c r="H20" s="13">
        <f t="shared" si="4"/>
        <v>0</v>
      </c>
      <c r="I20" s="13">
        <f t="shared" si="5"/>
        <v>0</v>
      </c>
      <c r="J20" s="13">
        <f t="shared" si="6"/>
        <v>0</v>
      </c>
      <c r="K20" s="13">
        <f t="shared" si="7"/>
        <v>0</v>
      </c>
      <c r="L20" s="13">
        <f t="shared" si="8"/>
        <v>0</v>
      </c>
      <c r="M20" s="50"/>
      <c r="N20" s="39"/>
      <c r="O20" s="39"/>
      <c r="P20" s="39"/>
      <c r="Q20" s="39"/>
      <c r="R20" s="39"/>
      <c r="S20" s="39"/>
      <c r="T20" s="50"/>
      <c r="U20" s="53"/>
      <c r="V20" s="53"/>
      <c r="W20" s="53"/>
      <c r="X20" s="53"/>
      <c r="Y20" s="53"/>
      <c r="Z20" s="53"/>
      <c r="AA20" s="50"/>
      <c r="AB20" s="54">
        <f t="shared" si="9"/>
        <v>0</v>
      </c>
      <c r="AC20" s="14" t="str">
        <f t="shared" si="10"/>
        <v/>
      </c>
    </row>
    <row r="21" spans="2:29" x14ac:dyDescent="0.3">
      <c r="B21" s="1"/>
      <c r="C21" s="38"/>
      <c r="D21" s="39"/>
      <c r="E21" s="34">
        <v>12</v>
      </c>
      <c r="F21" s="13">
        <f t="shared" si="2"/>
        <v>0</v>
      </c>
      <c r="G21" s="13">
        <f t="shared" si="3"/>
        <v>0</v>
      </c>
      <c r="H21" s="13">
        <f t="shared" si="4"/>
        <v>0</v>
      </c>
      <c r="I21" s="13">
        <f t="shared" si="5"/>
        <v>0</v>
      </c>
      <c r="J21" s="13">
        <f t="shared" si="6"/>
        <v>0</v>
      </c>
      <c r="K21" s="13">
        <f t="shared" si="7"/>
        <v>0</v>
      </c>
      <c r="L21" s="13">
        <f t="shared" si="8"/>
        <v>0</v>
      </c>
      <c r="M21" s="50"/>
      <c r="N21" s="39"/>
      <c r="O21" s="39"/>
      <c r="P21" s="39"/>
      <c r="Q21" s="39"/>
      <c r="R21" s="39"/>
      <c r="S21" s="39"/>
      <c r="T21" s="50"/>
      <c r="U21" s="53"/>
      <c r="V21" s="53"/>
      <c r="W21" s="53"/>
      <c r="X21" s="53"/>
      <c r="Y21" s="53"/>
      <c r="Z21" s="53"/>
      <c r="AA21" s="50"/>
      <c r="AB21" s="54">
        <f t="shared" si="9"/>
        <v>0</v>
      </c>
      <c r="AC21" s="14" t="str">
        <f t="shared" si="10"/>
        <v/>
      </c>
    </row>
    <row r="22" spans="2:29" x14ac:dyDescent="0.3">
      <c r="B22" s="1"/>
      <c r="C22" s="38"/>
      <c r="D22" s="39"/>
      <c r="E22" s="34">
        <v>12</v>
      </c>
      <c r="F22" s="13">
        <f t="shared" si="2"/>
        <v>0</v>
      </c>
      <c r="G22" s="13">
        <f t="shared" si="3"/>
        <v>0</v>
      </c>
      <c r="H22" s="13">
        <f t="shared" si="4"/>
        <v>0</v>
      </c>
      <c r="I22" s="13">
        <f t="shared" si="5"/>
        <v>0</v>
      </c>
      <c r="J22" s="13">
        <f t="shared" si="6"/>
        <v>0</v>
      </c>
      <c r="K22" s="13">
        <f t="shared" si="7"/>
        <v>0</v>
      </c>
      <c r="L22" s="13">
        <f t="shared" si="8"/>
        <v>0</v>
      </c>
      <c r="M22" s="50"/>
      <c r="N22" s="39"/>
      <c r="O22" s="39"/>
      <c r="P22" s="39"/>
      <c r="Q22" s="39"/>
      <c r="R22" s="39"/>
      <c r="S22" s="39"/>
      <c r="T22" s="50"/>
      <c r="U22" s="53"/>
      <c r="V22" s="53"/>
      <c r="W22" s="53"/>
      <c r="X22" s="53"/>
      <c r="Y22" s="53"/>
      <c r="Z22" s="53"/>
      <c r="AA22" s="50"/>
      <c r="AB22" s="54">
        <f t="shared" si="9"/>
        <v>0</v>
      </c>
      <c r="AC22" s="14" t="str">
        <f t="shared" si="10"/>
        <v/>
      </c>
    </row>
    <row r="23" spans="2:29" x14ac:dyDescent="0.3">
      <c r="B23" s="1"/>
      <c r="C23" s="38"/>
      <c r="D23" s="39"/>
      <c r="E23" s="34">
        <v>12</v>
      </c>
      <c r="F23" s="13">
        <f t="shared" si="2"/>
        <v>0</v>
      </c>
      <c r="G23" s="13">
        <f t="shared" si="3"/>
        <v>0</v>
      </c>
      <c r="H23" s="13">
        <f t="shared" si="4"/>
        <v>0</v>
      </c>
      <c r="I23" s="13">
        <f t="shared" si="5"/>
        <v>0</v>
      </c>
      <c r="J23" s="13">
        <f t="shared" si="6"/>
        <v>0</v>
      </c>
      <c r="K23" s="13">
        <f t="shared" si="7"/>
        <v>0</v>
      </c>
      <c r="L23" s="13">
        <f t="shared" si="8"/>
        <v>0</v>
      </c>
      <c r="M23" s="50"/>
      <c r="N23" s="39"/>
      <c r="O23" s="39"/>
      <c r="P23" s="39"/>
      <c r="Q23" s="39"/>
      <c r="R23" s="39"/>
      <c r="S23" s="39"/>
      <c r="T23" s="50"/>
      <c r="U23" s="53"/>
      <c r="V23" s="53"/>
      <c r="W23" s="53"/>
      <c r="X23" s="53"/>
      <c r="Y23" s="53"/>
      <c r="Z23" s="53"/>
      <c r="AA23" s="50"/>
      <c r="AB23" s="54">
        <f t="shared" si="9"/>
        <v>0</v>
      </c>
      <c r="AC23" s="14" t="str">
        <f t="shared" si="10"/>
        <v/>
      </c>
    </row>
    <row r="24" spans="2:29" x14ac:dyDescent="0.3">
      <c r="B24" s="1"/>
      <c r="C24" s="38"/>
      <c r="D24" s="39"/>
      <c r="E24" s="34">
        <v>12</v>
      </c>
      <c r="F24" s="13">
        <f t="shared" si="2"/>
        <v>0</v>
      </c>
      <c r="G24" s="13">
        <f t="shared" si="3"/>
        <v>0</v>
      </c>
      <c r="H24" s="13">
        <f t="shared" si="4"/>
        <v>0</v>
      </c>
      <c r="I24" s="13">
        <f t="shared" si="5"/>
        <v>0</v>
      </c>
      <c r="J24" s="13">
        <f t="shared" si="6"/>
        <v>0</v>
      </c>
      <c r="K24" s="13">
        <f t="shared" si="7"/>
        <v>0</v>
      </c>
      <c r="L24" s="13">
        <f t="shared" si="8"/>
        <v>0</v>
      </c>
      <c r="M24" s="50"/>
      <c r="N24" s="39"/>
      <c r="O24" s="39"/>
      <c r="P24" s="39"/>
      <c r="Q24" s="39"/>
      <c r="R24" s="39"/>
      <c r="S24" s="39"/>
      <c r="T24" s="50"/>
      <c r="U24" s="53"/>
      <c r="V24" s="53"/>
      <c r="W24" s="53"/>
      <c r="X24" s="53"/>
      <c r="Y24" s="53"/>
      <c r="Z24" s="53"/>
      <c r="AA24" s="50"/>
      <c r="AB24" s="54">
        <f t="shared" si="9"/>
        <v>0</v>
      </c>
      <c r="AC24" s="14" t="str">
        <f t="shared" si="10"/>
        <v/>
      </c>
    </row>
    <row r="25" spans="2:29" x14ac:dyDescent="0.3">
      <c r="B25" s="1"/>
      <c r="C25" s="38"/>
      <c r="D25" s="39"/>
      <c r="E25" s="34">
        <v>12</v>
      </c>
      <c r="F25" s="13">
        <f t="shared" si="2"/>
        <v>0</v>
      </c>
      <c r="G25" s="13">
        <f t="shared" si="3"/>
        <v>0</v>
      </c>
      <c r="H25" s="13">
        <f t="shared" si="4"/>
        <v>0</v>
      </c>
      <c r="I25" s="13">
        <f t="shared" si="5"/>
        <v>0</v>
      </c>
      <c r="J25" s="13">
        <f t="shared" si="6"/>
        <v>0</v>
      </c>
      <c r="K25" s="13">
        <f t="shared" si="7"/>
        <v>0</v>
      </c>
      <c r="L25" s="13">
        <f t="shared" si="8"/>
        <v>0</v>
      </c>
      <c r="M25" s="50"/>
      <c r="N25" s="39"/>
      <c r="O25" s="39"/>
      <c r="P25" s="39"/>
      <c r="Q25" s="39"/>
      <c r="R25" s="39"/>
      <c r="S25" s="39"/>
      <c r="T25" s="50"/>
      <c r="U25" s="53"/>
      <c r="V25" s="53"/>
      <c r="W25" s="53"/>
      <c r="X25" s="53"/>
      <c r="Y25" s="53"/>
      <c r="Z25" s="53"/>
      <c r="AA25" s="50"/>
      <c r="AB25" s="54">
        <f t="shared" si="9"/>
        <v>0</v>
      </c>
      <c r="AC25" s="14" t="str">
        <f t="shared" si="10"/>
        <v/>
      </c>
    </row>
    <row r="26" spans="2:29" x14ac:dyDescent="0.3">
      <c r="B26" s="1"/>
      <c r="C26" s="38"/>
      <c r="D26" s="39"/>
      <c r="E26" s="34">
        <v>12</v>
      </c>
      <c r="F26" s="13">
        <f t="shared" si="2"/>
        <v>0</v>
      </c>
      <c r="G26" s="13">
        <f t="shared" si="3"/>
        <v>0</v>
      </c>
      <c r="H26" s="13">
        <f t="shared" si="4"/>
        <v>0</v>
      </c>
      <c r="I26" s="13">
        <f t="shared" si="5"/>
        <v>0</v>
      </c>
      <c r="J26" s="13">
        <f t="shared" si="6"/>
        <v>0</v>
      </c>
      <c r="K26" s="13">
        <f t="shared" si="7"/>
        <v>0</v>
      </c>
      <c r="L26" s="13">
        <f t="shared" si="8"/>
        <v>0</v>
      </c>
      <c r="M26" s="50"/>
      <c r="N26" s="39"/>
      <c r="O26" s="39"/>
      <c r="P26" s="39"/>
      <c r="Q26" s="39"/>
      <c r="R26" s="39"/>
      <c r="S26" s="39"/>
      <c r="T26" s="50"/>
      <c r="U26" s="53"/>
      <c r="V26" s="53"/>
      <c r="W26" s="53"/>
      <c r="X26" s="53"/>
      <c r="Y26" s="53"/>
      <c r="Z26" s="53"/>
      <c r="AA26" s="50"/>
      <c r="AB26" s="54">
        <f t="shared" si="9"/>
        <v>0</v>
      </c>
      <c r="AC26" s="14" t="str">
        <f t="shared" si="10"/>
        <v/>
      </c>
    </row>
    <row r="27" spans="2:29" x14ac:dyDescent="0.3">
      <c r="B27" s="6" t="s">
        <v>258</v>
      </c>
      <c r="M27" s="50"/>
      <c r="N27" s="69" t="s">
        <v>259</v>
      </c>
      <c r="O27" s="61"/>
      <c r="P27" s="61"/>
      <c r="Q27" s="61"/>
      <c r="R27" s="61"/>
      <c r="S27" s="61"/>
      <c r="T27" s="50"/>
      <c r="U27" s="69" t="s">
        <v>259</v>
      </c>
      <c r="V27" s="61"/>
      <c r="W27" s="61"/>
      <c r="X27" s="61"/>
      <c r="Y27" s="61"/>
      <c r="Z27" s="61"/>
      <c r="AA27" s="50"/>
    </row>
    <row r="28" spans="2:29" x14ac:dyDescent="0.3">
      <c r="B28" s="1"/>
      <c r="C28" s="1"/>
      <c r="D28" s="39"/>
      <c r="E28" s="34">
        <v>12</v>
      </c>
      <c r="F28" s="13">
        <f>IFERROR(IF(AND(1&lt;=$H$8,$C28&lt;&gt;""),INDEX(DR_VAL,MIN(1,4),MATCH($C28,DR_KAT,0))*IF(N28="",$D28,N28)*IF(U28="",IF($E28="",12,$E28),U28),0),0)</f>
        <v>0</v>
      </c>
      <c r="G28" s="13">
        <f>IFERROR(IF(AND(2&lt;=$H$8,$C28&lt;&gt;""),INDEX(DR_VAL,MIN(2,4),MATCH($C28,DR_KAT,0))*IF(O28="",$D28,O28)*IF(V28="",IF($E28="",12,$E28),V28),0),0)</f>
        <v>0</v>
      </c>
      <c r="H28" s="13">
        <f>IFERROR(IF(AND(3&lt;=$H$8,$C28&lt;&gt;""),INDEX(DR_VAL,MIN(3,4),MATCH($C28,DR_KAT,0))*IF(P28="",$D28,P28)*IF(W28="",IF($E28="",12,$E28),W28),0),0)</f>
        <v>0</v>
      </c>
      <c r="I28" s="13">
        <f>IFERROR(IF(AND(4&lt;=$H$8,$C28&lt;&gt;""),INDEX(DR_VAL,MIN(4,4),MATCH($C28,DR_KAT,0))*IF(Q28="",$D28,Q28)*IF(X28="",IF($E28="",12,$E28),X28),0),0)</f>
        <v>0</v>
      </c>
      <c r="J28" s="13">
        <f>IFERROR(IF(AND(5&lt;=$H$8,$C28&lt;&gt;""),INDEX(DR_VAL,MIN(5,4),MATCH($C28,DR_KAT,0))*IF(R28="",$D28,R28)*IF(Y28="",IF($E28="",12,$E28),Y28),0),0)</f>
        <v>0</v>
      </c>
      <c r="K28" s="13">
        <f>IFERROR(IF(AND(6&lt;=$H$8,$C28&lt;&gt;""),INDEX(DR_VAL,MIN(6,4),MATCH($C28,DR_KAT,0))*IF(S28="",$D28,S28)*IF(Z28="",IF($E28="",12,$E28),Z28),0),0)</f>
        <v>0</v>
      </c>
      <c r="L28" s="13">
        <f t="shared" ref="L28:L34" si="11">SUM(F28:K28)</f>
        <v>0</v>
      </c>
      <c r="M28" s="50"/>
      <c r="N28" s="39"/>
      <c r="O28" s="39"/>
      <c r="P28" s="39"/>
      <c r="Q28" s="39"/>
      <c r="R28" s="39"/>
      <c r="S28" s="39"/>
      <c r="T28" s="50"/>
      <c r="U28" s="53"/>
      <c r="V28" s="53"/>
      <c r="W28" s="53"/>
      <c r="X28" s="53"/>
      <c r="Y28" s="53"/>
      <c r="Z28" s="53"/>
      <c r="AA28" s="50"/>
      <c r="AB28" s="54">
        <f>SUMPRODUCT(($N$17:$S$17&lt;&gt;"")*((N28:S28="")*$D28+(N28:S28&lt;&gt;"")*N28:S28)*((U28:Z28="")*IF($E28="",12,$E28)+(U28:Z28&lt;&gt;"")*U28:Z28))</f>
        <v>0</v>
      </c>
      <c r="AC28" s="14" t="str">
        <f>IF(OR($H$8=0,AB28=0),"",AB28/(12*$H$8))</f>
        <v/>
      </c>
    </row>
    <row r="29" spans="2:29" x14ac:dyDescent="0.3">
      <c r="B29" s="1"/>
      <c r="C29" s="1"/>
      <c r="D29" s="39"/>
      <c r="E29" s="34">
        <v>12</v>
      </c>
      <c r="F29" s="13">
        <f>IFERROR(IF(AND(1&lt;=$H$8,$C29&lt;&gt;""),INDEX(DR_VAL,MIN(1,4),MATCH($C29,DR_KAT,0))*IF(N29="",$D29,N29)*IF(U29="",IF($E29="",12,$E29),U29),0),0)</f>
        <v>0</v>
      </c>
      <c r="G29" s="13">
        <f>IFERROR(IF(AND(2&lt;=$H$8,$C29&lt;&gt;""),INDEX(DR_VAL,MIN(2,4),MATCH($C29,DR_KAT,0))*IF(O29="",$D29,O29)*IF(V29="",IF($E29="",12,$E29),V29),0),0)</f>
        <v>0</v>
      </c>
      <c r="H29" s="13">
        <f>IFERROR(IF(AND(3&lt;=$H$8,$C29&lt;&gt;""),INDEX(DR_VAL,MIN(3,4),MATCH($C29,DR_KAT,0))*IF(P29="",$D29,P29)*IF(W29="",IF($E29="",12,$E29),W29),0),0)</f>
        <v>0</v>
      </c>
      <c r="I29" s="13">
        <f>IFERROR(IF(AND(4&lt;=$H$8,$C29&lt;&gt;""),INDEX(DR_VAL,MIN(4,4),MATCH($C29,DR_KAT,0))*IF(Q29="",$D29,Q29)*IF(X29="",IF($E29="",12,$E29),X29),0),0)</f>
        <v>0</v>
      </c>
      <c r="J29" s="13">
        <f>IFERROR(IF(AND(5&lt;=$H$8,$C29&lt;&gt;""),INDEX(DR_VAL,MIN(5,4),MATCH($C29,DR_KAT,0))*IF(R29="",$D29,R29)*IF(Y29="",IF($E29="",12,$E29),Y29),0),0)</f>
        <v>0</v>
      </c>
      <c r="K29" s="13">
        <f>IFERROR(IF(AND(6&lt;=$H$8,$C29&lt;&gt;""),INDEX(DR_VAL,MIN(6,4),MATCH($C29,DR_KAT,0))*IF(S29="",$D29,S29)*IF(Z29="",IF($E29="",12,$E29),Z29),0),0)</f>
        <v>0</v>
      </c>
      <c r="L29" s="13">
        <f t="shared" si="11"/>
        <v>0</v>
      </c>
      <c r="M29" s="50"/>
      <c r="N29" s="39"/>
      <c r="O29" s="39"/>
      <c r="P29" s="39"/>
      <c r="Q29" s="39"/>
      <c r="R29" s="39"/>
      <c r="S29" s="39"/>
      <c r="T29" s="50"/>
      <c r="U29" s="53"/>
      <c r="V29" s="53"/>
      <c r="W29" s="53"/>
      <c r="X29" s="53"/>
      <c r="Y29" s="53"/>
      <c r="Z29" s="53"/>
      <c r="AA29" s="50"/>
      <c r="AB29" s="54">
        <f>SUMPRODUCT(($N$17:$S$17&lt;&gt;"")*((N29:S29="")*$D29+(N29:S29&lt;&gt;"")*N29:S29)*((U29:Z29="")*IF($E29="",12,$E29)+(U29:Z29&lt;&gt;"")*U29:Z29))</f>
        <v>0</v>
      </c>
      <c r="AC29" s="14" t="str">
        <f>IF(OR($H$8=0,AB29=0),"",AB29/(12*$H$8))</f>
        <v/>
      </c>
    </row>
    <row r="30" spans="2:29" x14ac:dyDescent="0.3">
      <c r="B30" s="1"/>
      <c r="C30" s="1"/>
      <c r="D30" s="39"/>
      <c r="E30" s="34">
        <v>12</v>
      </c>
      <c r="F30" s="13">
        <f>IFERROR(IF(AND(1&lt;=$H$8,$C30&lt;&gt;""),INDEX(DR_VAL,MIN(1,4),MATCH($C30,DR_KAT,0))*IF(N30="",$D30,N30)*IF(U30="",IF($E30="",12,$E30),U30),0),0)</f>
        <v>0</v>
      </c>
      <c r="G30" s="13">
        <f>IFERROR(IF(AND(2&lt;=$H$8,$C30&lt;&gt;""),INDEX(DR_VAL,MIN(2,4),MATCH($C30,DR_KAT,0))*IF(O30="",$D30,O30)*IF(V30="",IF($E30="",12,$E30),V30),0),0)</f>
        <v>0</v>
      </c>
      <c r="H30" s="13">
        <f>IFERROR(IF(AND(3&lt;=$H$8,$C30&lt;&gt;""),INDEX(DR_VAL,MIN(3,4),MATCH($C30,DR_KAT,0))*IF(P30="",$D30,P30)*IF(W30="",IF($E30="",12,$E30),W30),0),0)</f>
        <v>0</v>
      </c>
      <c r="I30" s="13">
        <f>IFERROR(IF(AND(4&lt;=$H$8,$C30&lt;&gt;""),INDEX(DR_VAL,MIN(4,4),MATCH($C30,DR_KAT,0))*IF(Q30="",$D30,Q30)*IF(X30="",IF($E30="",12,$E30),X30),0),0)</f>
        <v>0</v>
      </c>
      <c r="J30" s="13">
        <f>IFERROR(IF(AND(5&lt;=$H$8,$C30&lt;&gt;""),INDEX(DR_VAL,MIN(5,4),MATCH($C30,DR_KAT,0))*IF(R30="",$D30,R30)*IF(Y30="",IF($E30="",12,$E30),Y30),0),0)</f>
        <v>0</v>
      </c>
      <c r="K30" s="13">
        <f>IFERROR(IF(AND(6&lt;=$H$8,$C30&lt;&gt;""),INDEX(DR_VAL,MIN(6,4),MATCH($C30,DR_KAT,0))*IF(S30="",$D30,S30)*IF(Z30="",IF($E30="",12,$E30),Z30),0),0)</f>
        <v>0</v>
      </c>
      <c r="L30" s="13">
        <f t="shared" si="11"/>
        <v>0</v>
      </c>
      <c r="M30" s="50"/>
      <c r="N30" s="39"/>
      <c r="O30" s="39"/>
      <c r="P30" s="39"/>
      <c r="Q30" s="39"/>
      <c r="R30" s="39"/>
      <c r="S30" s="39"/>
      <c r="T30" s="50"/>
      <c r="U30" s="53"/>
      <c r="V30" s="53"/>
      <c r="W30" s="53"/>
      <c r="X30" s="53"/>
      <c r="Y30" s="53"/>
      <c r="Z30" s="53"/>
      <c r="AA30" s="50"/>
      <c r="AB30" s="54">
        <f>SUMPRODUCT(($N$17:$S$17&lt;&gt;"")*((N30:S30="")*$D30+(N30:S30&lt;&gt;"")*N30:S30)*((U30:Z30="")*IF($E30="",12,$E30)+(U30:Z30&lt;&gt;"")*U30:Z30))</f>
        <v>0</v>
      </c>
      <c r="AC30" s="14" t="str">
        <f>IF(OR($H$8=0,AB30=0),"",AB30/(12*$H$8))</f>
        <v/>
      </c>
    </row>
    <row r="31" spans="2:29" x14ac:dyDescent="0.3">
      <c r="B31" s="1"/>
      <c r="C31" s="1"/>
      <c r="D31" s="39"/>
      <c r="E31" s="34">
        <v>12</v>
      </c>
      <c r="F31" s="13">
        <f>IFERROR(IF(AND(1&lt;=$H$8,$C31&lt;&gt;""),INDEX(DR_VAL,MIN(1,4),MATCH($C31,DR_KAT,0))*IF(N31="",$D31,N31)*IF(U31="",IF($E31="",12,$E31),U31),0),0)</f>
        <v>0</v>
      </c>
      <c r="G31" s="13">
        <f>IFERROR(IF(AND(2&lt;=$H$8,$C31&lt;&gt;""),INDEX(DR_VAL,MIN(2,4),MATCH($C31,DR_KAT,0))*IF(O31="",$D31,O31)*IF(V31="",IF($E31="",12,$E31),V31),0),0)</f>
        <v>0</v>
      </c>
      <c r="H31" s="13">
        <f>IFERROR(IF(AND(3&lt;=$H$8,$C31&lt;&gt;""),INDEX(DR_VAL,MIN(3,4),MATCH($C31,DR_KAT,0))*IF(P31="",$D31,P31)*IF(W31="",IF($E31="",12,$E31),W31),0),0)</f>
        <v>0</v>
      </c>
      <c r="I31" s="13">
        <f>IFERROR(IF(AND(4&lt;=$H$8,$C31&lt;&gt;""),INDEX(DR_VAL,MIN(4,4),MATCH($C31,DR_KAT,0))*IF(Q31="",$D31,Q31)*IF(X31="",IF($E31="",12,$E31),X31),0),0)</f>
        <v>0</v>
      </c>
      <c r="J31" s="13">
        <f>IFERROR(IF(AND(5&lt;=$H$8,$C31&lt;&gt;""),INDEX(DR_VAL,MIN(5,4),MATCH($C31,DR_KAT,0))*IF(R31="",$D31,R31)*IF(Y31="",IF($E31="",12,$E31),Y31),0),0)</f>
        <v>0</v>
      </c>
      <c r="K31" s="13">
        <f>IFERROR(IF(AND(6&lt;=$H$8,$C31&lt;&gt;""),INDEX(DR_VAL,MIN(6,4),MATCH($C31,DR_KAT,0))*IF(S31="",$D31,S31)*IF(Z31="",IF($E31="",12,$E31),Z31),0),0)</f>
        <v>0</v>
      </c>
      <c r="L31" s="13">
        <f t="shared" si="11"/>
        <v>0</v>
      </c>
      <c r="M31" s="50"/>
      <c r="N31" s="39"/>
      <c r="O31" s="39"/>
      <c r="P31" s="39"/>
      <c r="Q31" s="39"/>
      <c r="R31" s="39"/>
      <c r="S31" s="39"/>
      <c r="T31" s="50"/>
      <c r="U31" s="53"/>
      <c r="V31" s="53"/>
      <c r="W31" s="53"/>
      <c r="X31" s="53"/>
      <c r="Y31" s="53"/>
      <c r="Z31" s="53"/>
      <c r="AA31" s="50"/>
      <c r="AB31" s="54">
        <f>SUMPRODUCT(($N$17:$S$17&lt;&gt;"")*((N31:S31="")*$D31+(N31:S31&lt;&gt;"")*N31:S31)*((U31:Z31="")*IF($E31="",12,$E31)+(U31:Z31&lt;&gt;"")*U31:Z31))</f>
        <v>0</v>
      </c>
      <c r="AC31" s="14" t="str">
        <f>IF(OR($H$8=0,AB31=0),"",AB31/(12*$H$8))</f>
        <v/>
      </c>
    </row>
    <row r="32" spans="2:29" x14ac:dyDescent="0.3">
      <c r="B32" s="6" t="s">
        <v>261</v>
      </c>
      <c r="F32" s="15">
        <f t="shared" ref="F32:K32" si="12">SUM(F19:F26)+SUM(F28:F31)</f>
        <v>0</v>
      </c>
      <c r="G32" s="15">
        <f t="shared" si="12"/>
        <v>0</v>
      </c>
      <c r="H32" s="15">
        <f t="shared" si="12"/>
        <v>0</v>
      </c>
      <c r="I32" s="15">
        <f t="shared" si="12"/>
        <v>0</v>
      </c>
      <c r="J32" s="15">
        <f t="shared" si="12"/>
        <v>0</v>
      </c>
      <c r="K32" s="15">
        <f t="shared" si="12"/>
        <v>0</v>
      </c>
      <c r="L32" s="15">
        <f t="shared" si="11"/>
        <v>0</v>
      </c>
    </row>
    <row r="33" spans="2:12" x14ac:dyDescent="0.3">
      <c r="B33" s="5" t="s">
        <v>44</v>
      </c>
      <c r="D33" s="10">
        <f>LKP</f>
        <v>0.59859999999999991</v>
      </c>
      <c r="F33" s="13">
        <f t="shared" ref="F33:K33" si="13">F32*LKP</f>
        <v>0</v>
      </c>
      <c r="G33" s="13">
        <f t="shared" si="13"/>
        <v>0</v>
      </c>
      <c r="H33" s="13">
        <f t="shared" si="13"/>
        <v>0</v>
      </c>
      <c r="I33" s="13">
        <f t="shared" si="13"/>
        <v>0</v>
      </c>
      <c r="J33" s="13">
        <f t="shared" si="13"/>
        <v>0</v>
      </c>
      <c r="K33" s="13">
        <f t="shared" si="13"/>
        <v>0</v>
      </c>
      <c r="L33" s="13">
        <f t="shared" si="11"/>
        <v>0</v>
      </c>
    </row>
    <row r="34" spans="2:12" x14ac:dyDescent="0.3">
      <c r="B34" s="6" t="s">
        <v>262</v>
      </c>
      <c r="F34" s="15">
        <f t="shared" ref="F34:K34" si="14">F32+F33</f>
        <v>0</v>
      </c>
      <c r="G34" s="15">
        <f t="shared" si="14"/>
        <v>0</v>
      </c>
      <c r="H34" s="15">
        <f t="shared" si="14"/>
        <v>0</v>
      </c>
      <c r="I34" s="15">
        <f t="shared" si="14"/>
        <v>0</v>
      </c>
      <c r="J34" s="15">
        <f t="shared" si="14"/>
        <v>0</v>
      </c>
      <c r="K34" s="15">
        <f t="shared" si="14"/>
        <v>0</v>
      </c>
      <c r="L34" s="15">
        <f t="shared" si="11"/>
        <v>0</v>
      </c>
    </row>
    <row r="36" spans="2:12" ht="14.25" customHeight="1" x14ac:dyDescent="0.3">
      <c r="B36" s="64" t="s">
        <v>263</v>
      </c>
      <c r="C36" s="61"/>
      <c r="D36" s="61"/>
      <c r="E36" s="61"/>
      <c r="F36" s="61"/>
      <c r="G36" s="61"/>
      <c r="H36" s="61"/>
      <c r="I36" s="61"/>
      <c r="J36" s="61"/>
      <c r="K36" s="61"/>
      <c r="L36" s="61"/>
    </row>
    <row r="37" spans="2:12" x14ac:dyDescent="0.3">
      <c r="B37" s="69" t="s">
        <v>264</v>
      </c>
      <c r="C37" s="61"/>
      <c r="D37" s="61"/>
      <c r="E37" s="61"/>
      <c r="F37" s="61"/>
      <c r="G37" s="61"/>
      <c r="H37" s="61"/>
      <c r="I37" s="61"/>
      <c r="J37" s="61"/>
      <c r="K37" s="61"/>
      <c r="L37" s="61"/>
    </row>
    <row r="38" spans="2:12" x14ac:dyDescent="0.3">
      <c r="B38" s="5" t="s">
        <v>265</v>
      </c>
      <c r="F38" s="38"/>
      <c r="G38" s="38"/>
      <c r="H38" s="38"/>
      <c r="I38" s="38"/>
      <c r="J38" s="38"/>
      <c r="K38" s="38"/>
      <c r="L38" s="13">
        <f t="shared" ref="L38:L46" si="15">SUM(F38:K38)</f>
        <v>0</v>
      </c>
    </row>
    <row r="39" spans="2:12" x14ac:dyDescent="0.3">
      <c r="B39" s="5" t="s">
        <v>266</v>
      </c>
      <c r="F39" s="38"/>
      <c r="G39" s="38"/>
      <c r="H39" s="38"/>
      <c r="I39" s="38"/>
      <c r="J39" s="38"/>
      <c r="K39" s="38"/>
      <c r="L39" s="13">
        <f t="shared" si="15"/>
        <v>0</v>
      </c>
    </row>
    <row r="40" spans="2:12" x14ac:dyDescent="0.3">
      <c r="B40" s="5" t="s">
        <v>267</v>
      </c>
      <c r="F40" s="38"/>
      <c r="G40" s="38"/>
      <c r="H40" s="38"/>
      <c r="I40" s="38"/>
      <c r="J40" s="38"/>
      <c r="K40" s="38"/>
      <c r="L40" s="13">
        <f t="shared" si="15"/>
        <v>0</v>
      </c>
    </row>
    <row r="41" spans="2:12" x14ac:dyDescent="0.3">
      <c r="B41" s="5" t="s">
        <v>268</v>
      </c>
      <c r="F41" s="38"/>
      <c r="G41" s="38"/>
      <c r="H41" s="38"/>
      <c r="I41" s="38"/>
      <c r="J41" s="38"/>
      <c r="K41" s="38"/>
      <c r="L41" s="13">
        <f t="shared" si="15"/>
        <v>0</v>
      </c>
    </row>
    <row r="42" spans="2:12" x14ac:dyDescent="0.3">
      <c r="B42" s="5" t="s">
        <v>269</v>
      </c>
      <c r="F42" s="38"/>
      <c r="G42" s="38"/>
      <c r="H42" s="38"/>
      <c r="I42" s="38"/>
      <c r="J42" s="38"/>
      <c r="K42" s="38"/>
      <c r="L42" s="13">
        <f t="shared" si="15"/>
        <v>0</v>
      </c>
    </row>
    <row r="43" spans="2:12" x14ac:dyDescent="0.3">
      <c r="B43" s="5" t="s">
        <v>270</v>
      </c>
      <c r="F43" s="38"/>
      <c r="G43" s="38"/>
      <c r="H43" s="38"/>
      <c r="I43" s="38"/>
      <c r="J43" s="38"/>
      <c r="K43" s="38"/>
      <c r="L43" s="13">
        <f t="shared" si="15"/>
        <v>0</v>
      </c>
    </row>
    <row r="44" spans="2:12" x14ac:dyDescent="0.3">
      <c r="B44" s="5" t="s">
        <v>271</v>
      </c>
      <c r="F44" s="38"/>
      <c r="G44" s="38"/>
      <c r="H44" s="38"/>
      <c r="I44" s="38"/>
      <c r="J44" s="38"/>
      <c r="K44" s="38"/>
      <c r="L44" s="13">
        <f t="shared" si="15"/>
        <v>0</v>
      </c>
    </row>
    <row r="45" spans="2:12" x14ac:dyDescent="0.3">
      <c r="B45" s="5" t="s">
        <v>272</v>
      </c>
      <c r="F45" s="38"/>
      <c r="G45" s="38"/>
      <c r="H45" s="38"/>
      <c r="I45" s="38"/>
      <c r="J45" s="38"/>
      <c r="K45" s="38"/>
      <c r="L45" s="13">
        <f t="shared" si="15"/>
        <v>0</v>
      </c>
    </row>
    <row r="46" spans="2:12" x14ac:dyDescent="0.3">
      <c r="B46" s="6" t="s">
        <v>273</v>
      </c>
      <c r="F46" s="15">
        <f t="shared" ref="F46:K46" si="16">SUM(F38:F45)</f>
        <v>0</v>
      </c>
      <c r="G46" s="15">
        <f t="shared" si="16"/>
        <v>0</v>
      </c>
      <c r="H46" s="15">
        <f t="shared" si="16"/>
        <v>0</v>
      </c>
      <c r="I46" s="15">
        <f t="shared" si="16"/>
        <v>0</v>
      </c>
      <c r="J46" s="15">
        <f t="shared" si="16"/>
        <v>0</v>
      </c>
      <c r="K46" s="15">
        <f t="shared" si="16"/>
        <v>0</v>
      </c>
      <c r="L46" s="15">
        <f t="shared" si="15"/>
        <v>0</v>
      </c>
    </row>
    <row r="47" spans="2:12" x14ac:dyDescent="0.3">
      <c r="B47" s="69" t="s">
        <v>274</v>
      </c>
      <c r="C47" s="61"/>
      <c r="D47" s="61"/>
      <c r="E47" s="61"/>
      <c r="F47" s="61"/>
      <c r="G47" s="61"/>
      <c r="H47" s="61"/>
      <c r="I47" s="61"/>
      <c r="J47" s="61"/>
      <c r="K47" s="61"/>
      <c r="L47" s="61"/>
    </row>
    <row r="48" spans="2:12" x14ac:dyDescent="0.3">
      <c r="B48" s="5" t="s">
        <v>117</v>
      </c>
      <c r="F48" s="38"/>
      <c r="G48" s="38"/>
      <c r="H48" s="38"/>
      <c r="I48" s="38"/>
      <c r="J48" s="38"/>
      <c r="K48" s="38"/>
      <c r="L48" s="13">
        <f t="shared" ref="L48:L54" si="17">SUM(F48:K48)</f>
        <v>0</v>
      </c>
    </row>
    <row r="49" spans="2:29" x14ac:dyDescent="0.3">
      <c r="B49" s="5" t="s">
        <v>275</v>
      </c>
      <c r="F49" s="38"/>
      <c r="G49" s="38"/>
      <c r="H49" s="38"/>
      <c r="I49" s="38"/>
      <c r="J49" s="38"/>
      <c r="K49" s="38"/>
      <c r="L49" s="13">
        <f t="shared" si="17"/>
        <v>0</v>
      </c>
    </row>
    <row r="50" spans="2:29" x14ac:dyDescent="0.3">
      <c r="B50" s="5" t="s">
        <v>276</v>
      </c>
      <c r="F50" s="38"/>
      <c r="G50" s="38"/>
      <c r="H50" s="38"/>
      <c r="I50" s="38"/>
      <c r="J50" s="38"/>
      <c r="K50" s="38"/>
      <c r="L50" s="13">
        <f t="shared" si="17"/>
        <v>0</v>
      </c>
    </row>
    <row r="51" spans="2:29" x14ac:dyDescent="0.3">
      <c r="B51" s="5" t="s">
        <v>277</v>
      </c>
      <c r="F51" s="38"/>
      <c r="G51" s="38"/>
      <c r="H51" s="38"/>
      <c r="I51" s="38"/>
      <c r="J51" s="38"/>
      <c r="K51" s="38"/>
      <c r="L51" s="13">
        <f t="shared" si="17"/>
        <v>0</v>
      </c>
    </row>
    <row r="52" spans="2:29" x14ac:dyDescent="0.3">
      <c r="B52" s="5" t="s">
        <v>278</v>
      </c>
      <c r="F52" s="38"/>
      <c r="G52" s="38"/>
      <c r="H52" s="38"/>
      <c r="I52" s="38"/>
      <c r="J52" s="38"/>
      <c r="K52" s="38"/>
      <c r="L52" s="13">
        <f t="shared" si="17"/>
        <v>0</v>
      </c>
    </row>
    <row r="53" spans="2:29" x14ac:dyDescent="0.3">
      <c r="B53" s="5" t="s">
        <v>279</v>
      </c>
      <c r="F53" s="38"/>
      <c r="G53" s="38"/>
      <c r="H53" s="38"/>
      <c r="I53" s="38"/>
      <c r="J53" s="38"/>
      <c r="K53" s="38"/>
      <c r="L53" s="13">
        <f t="shared" si="17"/>
        <v>0</v>
      </c>
    </row>
    <row r="54" spans="2:29" x14ac:dyDescent="0.3">
      <c r="B54" s="6" t="s">
        <v>280</v>
      </c>
      <c r="F54" s="15">
        <f t="shared" ref="F54:K54" si="18">SUM(F48:F53)</f>
        <v>0</v>
      </c>
      <c r="G54" s="15">
        <f t="shared" si="18"/>
        <v>0</v>
      </c>
      <c r="H54" s="15">
        <f t="shared" si="18"/>
        <v>0</v>
      </c>
      <c r="I54" s="15">
        <f t="shared" si="18"/>
        <v>0</v>
      </c>
      <c r="J54" s="15">
        <f t="shared" si="18"/>
        <v>0</v>
      </c>
      <c r="K54" s="15">
        <f t="shared" si="18"/>
        <v>0</v>
      </c>
      <c r="L54" s="15">
        <f t="shared" si="17"/>
        <v>0</v>
      </c>
    </row>
    <row r="55" spans="2:29" x14ac:dyDescent="0.3">
      <c r="B55" s="69" t="s">
        <v>281</v>
      </c>
      <c r="C55" s="61"/>
      <c r="D55" s="61"/>
      <c r="E55" s="61"/>
      <c r="F55" s="61"/>
      <c r="G55" s="61"/>
      <c r="H55" s="61"/>
      <c r="I55" s="61"/>
      <c r="J55" s="61"/>
      <c r="K55" s="61"/>
      <c r="L55" s="61"/>
      <c r="M55" s="9"/>
      <c r="N55" s="64" t="s">
        <v>282</v>
      </c>
      <c r="O55" s="61"/>
      <c r="P55" s="61"/>
      <c r="Q55" s="61"/>
      <c r="R55" s="61"/>
      <c r="S55" s="61"/>
      <c r="T55" s="9"/>
      <c r="U55" s="64" t="s">
        <v>282</v>
      </c>
      <c r="V55" s="61"/>
      <c r="W55" s="61"/>
      <c r="X55" s="61"/>
      <c r="Y55" s="61"/>
      <c r="Z55" s="61"/>
      <c r="AA55" s="9"/>
      <c r="AB55" s="9"/>
      <c r="AC55" s="9"/>
    </row>
    <row r="56" spans="2:29" x14ac:dyDescent="0.3">
      <c r="B56" s="5" t="s">
        <v>283</v>
      </c>
      <c r="C56" s="67" t="s">
        <v>284</v>
      </c>
      <c r="D56" s="68"/>
      <c r="E56" s="68"/>
      <c r="G56" s="74" t="str">
        <f>IF($C$56="Transfer","→ NOT part of the INDI base","→ part of the INDI base")</f>
        <v>→ part of the INDI base</v>
      </c>
      <c r="H56" s="61"/>
      <c r="I56" s="61"/>
      <c r="J56" s="61"/>
      <c r="K56" s="61"/>
      <c r="L56" s="61"/>
      <c r="M56" s="50"/>
      <c r="T56" s="50"/>
      <c r="AA56" s="50"/>
    </row>
    <row r="57" spans="2:29" x14ac:dyDescent="0.3">
      <c r="B57" s="1"/>
      <c r="C57" s="38"/>
      <c r="D57" s="39"/>
      <c r="E57" s="34">
        <v>12</v>
      </c>
      <c r="F57" s="13">
        <f>IF(1&lt;=$H$8,$C57*IF(U57="",IF($E57="",12,$E57),U57)*IF(N57="",$D57,N57)*(1+SAL_IDX)^0,0)</f>
        <v>0</v>
      </c>
      <c r="G57" s="13">
        <f>IF(2&lt;=$H$8,$C57*IF(V57="",IF($E57="",12,$E57),V57)*IF(O57="",$D57,O57)*(1+SAL_IDX)^1,0)</f>
        <v>0</v>
      </c>
      <c r="H57" s="13">
        <f>IF(3&lt;=$H$8,$C57*IF(W57="",IF($E57="",12,$E57),W57)*IF(P57="",$D57,P57)*(1+SAL_IDX)^2,0)</f>
        <v>0</v>
      </c>
      <c r="I57" s="13">
        <f>IF(4&lt;=$H$8,$C57*IF(X57="",IF($E57="",12,$E57),X57)*IF(Q57="",$D57,Q57)*(1+SAL_IDX)^3,0)</f>
        <v>0</v>
      </c>
      <c r="J57" s="13">
        <f>IF(5&lt;=$H$8,$C57*IF(Y57="",IF($E57="",12,$E57),Y57)*IF(R57="",$D57,R57)*(1+SAL_IDX)^4,0)</f>
        <v>0</v>
      </c>
      <c r="K57" s="13">
        <f>IF(6&lt;=$H$8,$C57*IF(Z57="",IF($E57="",12,$E57),Z57)*IF(S57="",$D57,S57)*(1+SAL_IDX)^5,0)</f>
        <v>0</v>
      </c>
      <c r="L57" s="13">
        <f t="shared" ref="L57:L62" si="19">SUM(F57:K57)</f>
        <v>0</v>
      </c>
      <c r="M57" s="50"/>
      <c r="N57" s="39"/>
      <c r="O57" s="39"/>
      <c r="P57" s="39"/>
      <c r="Q57" s="39"/>
      <c r="R57" s="39"/>
      <c r="S57" s="39"/>
      <c r="T57" s="50"/>
      <c r="U57" s="53"/>
      <c r="V57" s="53"/>
      <c r="W57" s="53"/>
      <c r="X57" s="53"/>
      <c r="Y57" s="53"/>
      <c r="Z57" s="53"/>
      <c r="AA57" s="50"/>
      <c r="AB57" s="54">
        <f>SUMPRODUCT(($N$17:$S$17&lt;&gt;"")*((N57:S57="")*$D57+(N57:S57&lt;&gt;"")*N57:S57)*((U57:Z57="")*IF($E57="",12,$E57)+(U57:Z57&lt;&gt;"")*U57:Z57))</f>
        <v>0</v>
      </c>
      <c r="AC57" s="14" t="str">
        <f>IF(OR($H$8=0,AB57=0),"",AB57/(12*$H$8))</f>
        <v/>
      </c>
    </row>
    <row r="58" spans="2:29" x14ac:dyDescent="0.3">
      <c r="B58" s="1"/>
      <c r="C58" s="38"/>
      <c r="D58" s="39"/>
      <c r="E58" s="34">
        <v>12</v>
      </c>
      <c r="F58" s="13">
        <f>IF(1&lt;=$H$8,$C58*IF(U58="",IF($E58="",12,$E58),U58)*IF(N58="",$D58,N58)*(1+SAL_IDX)^0,0)</f>
        <v>0</v>
      </c>
      <c r="G58" s="13">
        <f>IF(2&lt;=$H$8,$C58*IF(V58="",IF($E58="",12,$E58),V58)*IF(O58="",$D58,O58)*(1+SAL_IDX)^1,0)</f>
        <v>0</v>
      </c>
      <c r="H58" s="13">
        <f>IF(3&lt;=$H$8,$C58*IF(W58="",IF($E58="",12,$E58),W58)*IF(P58="",$D58,P58)*(1+SAL_IDX)^2,0)</f>
        <v>0</v>
      </c>
      <c r="I58" s="13">
        <f>IF(4&lt;=$H$8,$C58*IF(X58="",IF($E58="",12,$E58),X58)*IF(Q58="",$D58,Q58)*(1+SAL_IDX)^3,0)</f>
        <v>0</v>
      </c>
      <c r="J58" s="13">
        <f>IF(5&lt;=$H$8,$C58*IF(Y58="",IF($E58="",12,$E58),Y58)*IF(R58="",$D58,R58)*(1+SAL_IDX)^4,0)</f>
        <v>0</v>
      </c>
      <c r="K58" s="13">
        <f>IF(6&lt;=$H$8,$C58*IF(Z58="",IF($E58="",12,$E58),Z58)*IF(S58="",$D58,S58)*(1+SAL_IDX)^5,0)</f>
        <v>0</v>
      </c>
      <c r="L58" s="13">
        <f t="shared" si="19"/>
        <v>0</v>
      </c>
      <c r="M58" s="50"/>
      <c r="N58" s="39"/>
      <c r="O58" s="39"/>
      <c r="P58" s="39"/>
      <c r="Q58" s="39"/>
      <c r="R58" s="39"/>
      <c r="S58" s="39"/>
      <c r="T58" s="50"/>
      <c r="U58" s="53"/>
      <c r="V58" s="53"/>
      <c r="W58" s="53"/>
      <c r="X58" s="53"/>
      <c r="Y58" s="53"/>
      <c r="Z58" s="53"/>
      <c r="AA58" s="50"/>
      <c r="AB58" s="54">
        <f>SUMPRODUCT(($N$17:$S$17&lt;&gt;"")*((N58:S58="")*$D58+(N58:S58&lt;&gt;"")*N58:S58)*((U58:Z58="")*IF($E58="",12,$E58)+(U58:Z58&lt;&gt;"")*U58:Z58))</f>
        <v>0</v>
      </c>
      <c r="AC58" s="14" t="str">
        <f>IF(OR($H$8=0,AB58=0),"",AB58/(12*$H$8))</f>
        <v/>
      </c>
    </row>
    <row r="59" spans="2:29" x14ac:dyDescent="0.3">
      <c r="B59" s="1"/>
      <c r="C59" s="38"/>
      <c r="D59" s="39"/>
      <c r="E59" s="34">
        <v>12</v>
      </c>
      <c r="F59" s="13">
        <f>IF(1&lt;=$H$8,$C59*IF(U59="",IF($E59="",12,$E59),U59)*IF(N59="",$D59,N59)*(1+SAL_IDX)^0,0)</f>
        <v>0</v>
      </c>
      <c r="G59" s="13">
        <f>IF(2&lt;=$H$8,$C59*IF(V59="",IF($E59="",12,$E59),V59)*IF(O59="",$D59,O59)*(1+SAL_IDX)^1,0)</f>
        <v>0</v>
      </c>
      <c r="H59" s="13">
        <f>IF(3&lt;=$H$8,$C59*IF(W59="",IF($E59="",12,$E59),W59)*IF(P59="",$D59,P59)*(1+SAL_IDX)^2,0)</f>
        <v>0</v>
      </c>
      <c r="I59" s="13">
        <f>IF(4&lt;=$H$8,$C59*IF(X59="",IF($E59="",12,$E59),X59)*IF(Q59="",$D59,Q59)*(1+SAL_IDX)^3,0)</f>
        <v>0</v>
      </c>
      <c r="J59" s="13">
        <f>IF(5&lt;=$H$8,$C59*IF(Y59="",IF($E59="",12,$E59),Y59)*IF(R59="",$D59,R59)*(1+SAL_IDX)^4,0)</f>
        <v>0</v>
      </c>
      <c r="K59" s="13">
        <f>IF(6&lt;=$H$8,$C59*IF(Z59="",IF($E59="",12,$E59),Z59)*IF(S59="",$D59,S59)*(1+SAL_IDX)^5,0)</f>
        <v>0</v>
      </c>
      <c r="L59" s="13">
        <f t="shared" si="19"/>
        <v>0</v>
      </c>
      <c r="M59" s="50"/>
      <c r="N59" s="39"/>
      <c r="O59" s="39"/>
      <c r="P59" s="39"/>
      <c r="Q59" s="39"/>
      <c r="R59" s="39"/>
      <c r="S59" s="39"/>
      <c r="T59" s="50"/>
      <c r="U59" s="53"/>
      <c r="V59" s="53"/>
      <c r="W59" s="53"/>
      <c r="X59" s="53"/>
      <c r="Y59" s="53"/>
      <c r="Z59" s="53"/>
      <c r="AA59" s="50"/>
      <c r="AB59" s="54">
        <f>SUMPRODUCT(($N$17:$S$17&lt;&gt;"")*((N59:S59="")*$D59+(N59:S59&lt;&gt;"")*N59:S59)*((U59:Z59="")*IF($E59="",12,$E59)+(U59:Z59&lt;&gt;"")*U59:Z59))</f>
        <v>0</v>
      </c>
      <c r="AC59" s="14" t="str">
        <f>IF(OR($H$8=0,AB59=0),"",AB59/(12*$H$8))</f>
        <v/>
      </c>
    </row>
    <row r="60" spans="2:29" x14ac:dyDescent="0.3">
      <c r="B60" s="1"/>
      <c r="C60" s="38"/>
      <c r="D60" s="39"/>
      <c r="E60" s="34">
        <v>12</v>
      </c>
      <c r="F60" s="13">
        <f>IF(1&lt;=$H$8,$C60*IF(U60="",IF($E60="",12,$E60),U60)*IF(N60="",$D60,N60)*(1+SAL_IDX)^0,0)</f>
        <v>0</v>
      </c>
      <c r="G60" s="13">
        <f>IF(2&lt;=$H$8,$C60*IF(V60="",IF($E60="",12,$E60),V60)*IF(O60="",$D60,O60)*(1+SAL_IDX)^1,0)</f>
        <v>0</v>
      </c>
      <c r="H60" s="13">
        <f>IF(3&lt;=$H$8,$C60*IF(W60="",IF($E60="",12,$E60),W60)*IF(P60="",$D60,P60)*(1+SAL_IDX)^2,0)</f>
        <v>0</v>
      </c>
      <c r="I60" s="13">
        <f>IF(4&lt;=$H$8,$C60*IF(X60="",IF($E60="",12,$E60),X60)*IF(Q60="",$D60,Q60)*(1+SAL_IDX)^3,0)</f>
        <v>0</v>
      </c>
      <c r="J60" s="13">
        <f>IF(5&lt;=$H$8,$C60*IF(Y60="",IF($E60="",12,$E60),Y60)*IF(R60="",$D60,R60)*(1+SAL_IDX)^4,0)</f>
        <v>0</v>
      </c>
      <c r="K60" s="13">
        <f>IF(6&lt;=$H$8,$C60*IF(Z60="",IF($E60="",12,$E60),Z60)*IF(S60="",$D60,S60)*(1+SAL_IDX)^5,0)</f>
        <v>0</v>
      </c>
      <c r="L60" s="13">
        <f t="shared" si="19"/>
        <v>0</v>
      </c>
      <c r="M60" s="50"/>
      <c r="N60" s="39"/>
      <c r="O60" s="39"/>
      <c r="P60" s="39"/>
      <c r="Q60" s="39"/>
      <c r="R60" s="39"/>
      <c r="S60" s="39"/>
      <c r="T60" s="50"/>
      <c r="U60" s="53"/>
      <c r="V60" s="53"/>
      <c r="W60" s="53"/>
      <c r="X60" s="53"/>
      <c r="Y60" s="53"/>
      <c r="Z60" s="53"/>
      <c r="AA60" s="50"/>
      <c r="AB60" s="54">
        <f>SUMPRODUCT(($N$17:$S$17&lt;&gt;"")*((N60:S60="")*$D60+(N60:S60&lt;&gt;"")*N60:S60)*((U60:Z60="")*IF($E60="",12,$E60)+(U60:Z60&lt;&gt;"")*U60:Z60))</f>
        <v>0</v>
      </c>
      <c r="AC60" s="14" t="str">
        <f>IF(OR($H$8=0,AB60=0),"",AB60/(12*$H$8))</f>
        <v/>
      </c>
    </row>
    <row r="61" spans="2:29" x14ac:dyDescent="0.3">
      <c r="B61" s="6" t="s">
        <v>285</v>
      </c>
      <c r="F61" s="15">
        <f t="shared" ref="F61:K61" si="20">SUM(F57:F60)</f>
        <v>0</v>
      </c>
      <c r="G61" s="15">
        <f t="shared" si="20"/>
        <v>0</v>
      </c>
      <c r="H61" s="15">
        <f t="shared" si="20"/>
        <v>0</v>
      </c>
      <c r="I61" s="15">
        <f t="shared" si="20"/>
        <v>0</v>
      </c>
      <c r="J61" s="15">
        <f t="shared" si="20"/>
        <v>0</v>
      </c>
      <c r="K61" s="15">
        <f t="shared" si="20"/>
        <v>0</v>
      </c>
      <c r="L61" s="15">
        <f t="shared" si="19"/>
        <v>0</v>
      </c>
    </row>
    <row r="62" spans="2:29" x14ac:dyDescent="0.3">
      <c r="B62" s="6" t="s">
        <v>286</v>
      </c>
      <c r="D62" s="10">
        <f>LKP_EXT</f>
        <v>0.47499999999999998</v>
      </c>
      <c r="F62" s="15">
        <f t="shared" ref="F62:K62" si="21">F61*(1+LKP_EXT)</f>
        <v>0</v>
      </c>
      <c r="G62" s="15">
        <f t="shared" si="21"/>
        <v>0</v>
      </c>
      <c r="H62" s="15">
        <f t="shared" si="21"/>
        <v>0</v>
      </c>
      <c r="I62" s="15">
        <f t="shared" si="21"/>
        <v>0</v>
      </c>
      <c r="J62" s="15">
        <f t="shared" si="21"/>
        <v>0</v>
      </c>
      <c r="K62" s="15">
        <f t="shared" si="21"/>
        <v>0</v>
      </c>
      <c r="L62" s="15">
        <f t="shared" si="19"/>
        <v>0</v>
      </c>
    </row>
    <row r="64" spans="2:29" ht="14.25" customHeight="1" x14ac:dyDescent="0.3">
      <c r="B64" s="64" t="s">
        <v>287</v>
      </c>
      <c r="C64" s="61"/>
      <c r="D64" s="61"/>
      <c r="E64" s="61"/>
      <c r="F64" s="61"/>
      <c r="G64" s="61"/>
      <c r="H64" s="61"/>
      <c r="I64" s="61"/>
      <c r="J64" s="61"/>
      <c r="K64" s="61"/>
      <c r="L64" s="61"/>
    </row>
    <row r="65" spans="2:12" x14ac:dyDescent="0.3">
      <c r="B65" s="5" t="s">
        <v>288</v>
      </c>
      <c r="F65" s="13">
        <f t="shared" ref="F65:K65" si="22">F34+F46+IF($C$56="Transfer",0,F62)</f>
        <v>0</v>
      </c>
      <c r="G65" s="13">
        <f t="shared" si="22"/>
        <v>0</v>
      </c>
      <c r="H65" s="13">
        <f t="shared" si="22"/>
        <v>0</v>
      </c>
      <c r="I65" s="13">
        <f t="shared" si="22"/>
        <v>0</v>
      </c>
      <c r="J65" s="13">
        <f t="shared" si="22"/>
        <v>0</v>
      </c>
      <c r="K65" s="13">
        <f t="shared" si="22"/>
        <v>0</v>
      </c>
      <c r="L65" s="13">
        <f>SUM(F65:K65)</f>
        <v>0</v>
      </c>
    </row>
    <row r="66" spans="2:12" x14ac:dyDescent="0.3">
      <c r="B66" s="5" t="s">
        <v>289</v>
      </c>
      <c r="D66" s="10">
        <f>IFERROR(VLOOKUP($C$7,INST_TAB,5,FALSE()),INDI_KI)</f>
        <v>0.28989999999999999</v>
      </c>
      <c r="F66" s="13">
        <f t="shared" ref="F66:K66" si="23">F65*$D$66</f>
        <v>0</v>
      </c>
      <c r="G66" s="13">
        <f t="shared" si="23"/>
        <v>0</v>
      </c>
      <c r="H66" s="13">
        <f t="shared" si="23"/>
        <v>0</v>
      </c>
      <c r="I66" s="13">
        <f t="shared" si="23"/>
        <v>0</v>
      </c>
      <c r="J66" s="13">
        <f t="shared" si="23"/>
        <v>0</v>
      </c>
      <c r="K66" s="13">
        <f t="shared" si="23"/>
        <v>0</v>
      </c>
      <c r="L66" s="13">
        <f>SUM(F66:K66)</f>
        <v>0</v>
      </c>
    </row>
    <row r="68" spans="2:12" ht="21.75" customHeight="1" x14ac:dyDescent="0.3">
      <c r="B68" s="40" t="s">
        <v>290</v>
      </c>
      <c r="C68" s="41"/>
      <c r="D68" s="41"/>
      <c r="E68" s="41"/>
      <c r="F68" s="42">
        <f t="shared" ref="F68:K68" si="24">F34+F46+F54+F62+F66</f>
        <v>0</v>
      </c>
      <c r="G68" s="42">
        <f t="shared" si="24"/>
        <v>0</v>
      </c>
      <c r="H68" s="42">
        <f t="shared" si="24"/>
        <v>0</v>
      </c>
      <c r="I68" s="42">
        <f t="shared" si="24"/>
        <v>0</v>
      </c>
      <c r="J68" s="42">
        <f t="shared" si="24"/>
        <v>0</v>
      </c>
      <c r="K68" s="42">
        <f t="shared" si="24"/>
        <v>0</v>
      </c>
      <c r="L68" s="42">
        <f>SUM(F68:K68)</f>
        <v>0</v>
      </c>
    </row>
    <row r="70" spans="2:12" ht="19.5" customHeight="1" x14ac:dyDescent="0.3">
      <c r="B70" s="64" t="s">
        <v>291</v>
      </c>
      <c r="C70" s="61"/>
      <c r="D70" s="61"/>
      <c r="E70" s="61"/>
      <c r="F70" s="61"/>
      <c r="G70" s="61"/>
      <c r="H70" s="61"/>
      <c r="I70" s="61"/>
      <c r="J70" s="61"/>
      <c r="K70" s="61"/>
      <c r="L70" s="61"/>
    </row>
    <row r="71" spans="2:12" x14ac:dyDescent="0.3">
      <c r="B71" s="5" t="s">
        <v>292</v>
      </c>
      <c r="D71" s="36">
        <f>IF($H$12=0,1,IFERROR(SUMPRODUCT((C19:C26-(C19:C26&gt;$H$12)*(C19:C26-$H$12))*AB19:AB26)/SUMPRODUCT(C19:C26*AB19:AB26),1))</f>
        <v>1</v>
      </c>
      <c r="F71" s="13">
        <f t="shared" ref="F71:K71" si="25">SUM(F19:F26)*$D$71+SUM(F28:F31)</f>
        <v>0</v>
      </c>
      <c r="G71" s="13">
        <f t="shared" si="25"/>
        <v>0</v>
      </c>
      <c r="H71" s="13">
        <f t="shared" si="25"/>
        <v>0</v>
      </c>
      <c r="I71" s="13">
        <f t="shared" si="25"/>
        <v>0</v>
      </c>
      <c r="J71" s="13">
        <f t="shared" si="25"/>
        <v>0</v>
      </c>
      <c r="K71" s="13">
        <f t="shared" si="25"/>
        <v>0</v>
      </c>
      <c r="L71" s="13">
        <f>SUM(F71:K71)</f>
        <v>0</v>
      </c>
    </row>
    <row r="72" spans="2:12" x14ac:dyDescent="0.3">
      <c r="B72" s="5" t="s">
        <v>293</v>
      </c>
      <c r="D72" s="10">
        <f>$C$13</f>
        <v>0.59859999999999991</v>
      </c>
      <c r="F72" s="13">
        <f t="shared" ref="F72:K72" si="26">F71*$C$13</f>
        <v>0</v>
      </c>
      <c r="G72" s="13">
        <f t="shared" si="26"/>
        <v>0</v>
      </c>
      <c r="H72" s="13">
        <f t="shared" si="26"/>
        <v>0</v>
      </c>
      <c r="I72" s="13">
        <f t="shared" si="26"/>
        <v>0</v>
      </c>
      <c r="J72" s="13">
        <f t="shared" si="26"/>
        <v>0</v>
      </c>
      <c r="K72" s="13">
        <f t="shared" si="26"/>
        <v>0</v>
      </c>
      <c r="L72" s="13">
        <f>SUM(F72:K72)</f>
        <v>0</v>
      </c>
    </row>
    <row r="73" spans="2:12" x14ac:dyDescent="0.3">
      <c r="B73" s="5" t="s">
        <v>294</v>
      </c>
      <c r="F73" s="13">
        <f t="shared" ref="F73:K73" si="27">F46+F54+F62-IF($H$13="No",F48,0)</f>
        <v>0</v>
      </c>
      <c r="G73" s="13">
        <f t="shared" si="27"/>
        <v>0</v>
      </c>
      <c r="H73" s="13">
        <f t="shared" si="27"/>
        <v>0</v>
      </c>
      <c r="I73" s="13">
        <f t="shared" si="27"/>
        <v>0</v>
      </c>
      <c r="J73" s="13">
        <f t="shared" si="27"/>
        <v>0</v>
      </c>
      <c r="K73" s="13">
        <f t="shared" si="27"/>
        <v>0</v>
      </c>
      <c r="L73" s="13">
        <f>SUM(F73:K73)</f>
        <v>0</v>
      </c>
    </row>
    <row r="74" spans="2:12" x14ac:dyDescent="0.3">
      <c r="B74" s="5" t="s">
        <v>295</v>
      </c>
      <c r="D74" s="10">
        <f>$C$12</f>
        <v>0.05</v>
      </c>
      <c r="F74" s="13">
        <f t="shared" ref="F74:K74" si="28">IF($C$12=0,0,IF($H$11="Share of grant",IFERROR((F71+F72+F73)*$C$12/(1-$C$12),0),IF($H$11="Total direct costs",(F71+F72+F73-F52)*$C$12,(F71+F72+F46+IF($C$56="Transfer",0,F62))*$C$12)))</f>
        <v>0</v>
      </c>
      <c r="G74" s="13">
        <f t="shared" si="28"/>
        <v>0</v>
      </c>
      <c r="H74" s="13">
        <f t="shared" si="28"/>
        <v>0</v>
      </c>
      <c r="I74" s="13">
        <f t="shared" si="28"/>
        <v>0</v>
      </c>
      <c r="J74" s="13">
        <f t="shared" si="28"/>
        <v>0</v>
      </c>
      <c r="K74" s="13">
        <f t="shared" si="28"/>
        <v>0</v>
      </c>
      <c r="L74" s="13">
        <f>SUM(F74:K74)</f>
        <v>0</v>
      </c>
    </row>
    <row r="75" spans="2:12" x14ac:dyDescent="0.3">
      <c r="B75" s="32" t="s">
        <v>296</v>
      </c>
      <c r="F75" s="33">
        <f t="shared" ref="F75:K75" si="29">F71+F72+F73+F74</f>
        <v>0</v>
      </c>
      <c r="G75" s="33">
        <f t="shared" si="29"/>
        <v>0</v>
      </c>
      <c r="H75" s="33">
        <f t="shared" si="29"/>
        <v>0</v>
      </c>
      <c r="I75" s="33">
        <f t="shared" si="29"/>
        <v>0</v>
      </c>
      <c r="J75" s="33">
        <f t="shared" si="29"/>
        <v>0</v>
      </c>
      <c r="K75" s="33">
        <f t="shared" si="29"/>
        <v>0</v>
      </c>
      <c r="L75" s="33">
        <f>SUM(F75:K75)</f>
        <v>0</v>
      </c>
    </row>
    <row r="77" spans="2:12" ht="19.5" customHeight="1" x14ac:dyDescent="0.3">
      <c r="B77" s="64" t="s">
        <v>297</v>
      </c>
      <c r="C77" s="61"/>
      <c r="D77" s="61"/>
      <c r="E77" s="61"/>
      <c r="F77" s="61"/>
      <c r="G77" s="61"/>
      <c r="H77" s="61"/>
      <c r="I77" s="61"/>
      <c r="J77" s="61"/>
      <c r="K77" s="61"/>
      <c r="L77" s="61"/>
    </row>
    <row r="78" spans="2:12" x14ac:dyDescent="0.3">
      <c r="B78" s="5" t="s">
        <v>298</v>
      </c>
      <c r="F78" s="13">
        <f t="shared" ref="F78:K78" si="30">F34-F71-F72</f>
        <v>0</v>
      </c>
      <c r="G78" s="13">
        <f t="shared" si="30"/>
        <v>0</v>
      </c>
      <c r="H78" s="13">
        <f t="shared" si="30"/>
        <v>0</v>
      </c>
      <c r="I78" s="13">
        <f t="shared" si="30"/>
        <v>0</v>
      </c>
      <c r="J78" s="13">
        <f t="shared" si="30"/>
        <v>0</v>
      </c>
      <c r="K78" s="13">
        <f t="shared" si="30"/>
        <v>0</v>
      </c>
      <c r="L78" s="13">
        <f>SUM(F78:K78)</f>
        <v>0</v>
      </c>
    </row>
    <row r="79" spans="2:12" x14ac:dyDescent="0.3">
      <c r="B79" s="5" t="s">
        <v>299</v>
      </c>
      <c r="F79" s="13">
        <f t="shared" ref="F79:K79" si="31">IF($H$13="No",F48,0)</f>
        <v>0</v>
      </c>
      <c r="G79" s="13">
        <f t="shared" si="31"/>
        <v>0</v>
      </c>
      <c r="H79" s="13">
        <f t="shared" si="31"/>
        <v>0</v>
      </c>
      <c r="I79" s="13">
        <f t="shared" si="31"/>
        <v>0</v>
      </c>
      <c r="J79" s="13">
        <f t="shared" si="31"/>
        <v>0</v>
      </c>
      <c r="K79" s="13">
        <f t="shared" si="31"/>
        <v>0</v>
      </c>
      <c r="L79" s="13">
        <f>SUM(F79:K79)</f>
        <v>0</v>
      </c>
    </row>
    <row r="80" spans="2:12" x14ac:dyDescent="0.3">
      <c r="B80" s="5" t="s">
        <v>300</v>
      </c>
      <c r="F80" s="13">
        <f t="shared" ref="F80:K80" si="32">F66-F74</f>
        <v>0</v>
      </c>
      <c r="G80" s="13">
        <f t="shared" si="32"/>
        <v>0</v>
      </c>
      <c r="H80" s="13">
        <f t="shared" si="32"/>
        <v>0</v>
      </c>
      <c r="I80" s="13">
        <f t="shared" si="32"/>
        <v>0</v>
      </c>
      <c r="J80" s="13">
        <f t="shared" si="32"/>
        <v>0</v>
      </c>
      <c r="K80" s="13">
        <f t="shared" si="32"/>
        <v>0</v>
      </c>
      <c r="L80" s="13">
        <f>SUM(F80:K80)</f>
        <v>0</v>
      </c>
    </row>
    <row r="81" spans="2:12" x14ac:dyDescent="0.3">
      <c r="B81" s="32" t="s">
        <v>214</v>
      </c>
      <c r="D81" s="43" t="str">
        <f>IF(ROUND($L$81-($L$68-$L$75),2)=0,"","DISCREPANCY!")</f>
        <v/>
      </c>
      <c r="F81" s="33">
        <f t="shared" ref="F81:K81" si="33">F78+F79+F80</f>
        <v>0</v>
      </c>
      <c r="G81" s="33">
        <f t="shared" si="33"/>
        <v>0</v>
      </c>
      <c r="H81" s="33">
        <f t="shared" si="33"/>
        <v>0</v>
      </c>
      <c r="I81" s="33">
        <f t="shared" si="33"/>
        <v>0</v>
      </c>
      <c r="J81" s="33">
        <f t="shared" si="33"/>
        <v>0</v>
      </c>
      <c r="K81" s="33">
        <f t="shared" si="33"/>
        <v>0</v>
      </c>
      <c r="L81" s="33">
        <f>SUM(F81:K81)</f>
        <v>0</v>
      </c>
    </row>
    <row r="82" spans="2:12" x14ac:dyDescent="0.3">
      <c r="B82" s="5" t="s">
        <v>301</v>
      </c>
      <c r="F82" s="66" t="str">
        <f>IF($C$14=0,"",IF($L$82&gt;=$C$14,"— meets the funder's co-financing requirement","— BELOW the funder's co-financing requirement"))</f>
        <v/>
      </c>
      <c r="G82" s="61"/>
      <c r="H82" s="61"/>
      <c r="I82" s="61"/>
      <c r="J82" s="61"/>
      <c r="K82" s="61"/>
      <c r="L82" s="16">
        <f>IF($L$68=0,0,$L$81/$L$68)</f>
        <v>0</v>
      </c>
    </row>
    <row r="84" spans="2:12" ht="19.5" customHeight="1" x14ac:dyDescent="0.3">
      <c r="B84" s="64" t="s">
        <v>302</v>
      </c>
      <c r="C84" s="61"/>
      <c r="D84" s="61"/>
      <c r="E84" s="61"/>
      <c r="F84" s="61"/>
      <c r="G84" s="61"/>
      <c r="H84" s="61"/>
      <c r="I84" s="61"/>
      <c r="J84" s="61"/>
      <c r="K84" s="61"/>
      <c r="L84" s="61"/>
    </row>
    <row r="85" spans="2:12" x14ac:dyDescent="0.3">
      <c r="B85" s="5" t="s">
        <v>303</v>
      </c>
      <c r="F85" s="38"/>
      <c r="G85" s="38"/>
      <c r="H85" s="38"/>
      <c r="I85" s="38"/>
      <c r="J85" s="38"/>
      <c r="K85" s="38"/>
      <c r="L85" s="13">
        <f>SUM(F85:K85)</f>
        <v>0</v>
      </c>
    </row>
    <row r="86" spans="2:12" x14ac:dyDescent="0.3">
      <c r="B86" s="5" t="s">
        <v>304</v>
      </c>
      <c r="F86" s="13" t="str">
        <f t="shared" ref="F86:L86" si="34">IF($L$85=0,"",F85-F75)</f>
        <v/>
      </c>
      <c r="G86" s="13" t="str">
        <f t="shared" si="34"/>
        <v/>
      </c>
      <c r="H86" s="13" t="str">
        <f t="shared" si="34"/>
        <v/>
      </c>
      <c r="I86" s="13" t="str">
        <f t="shared" si="34"/>
        <v/>
      </c>
      <c r="J86" s="13" t="str">
        <f t="shared" si="34"/>
        <v/>
      </c>
      <c r="K86" s="13" t="str">
        <f t="shared" si="34"/>
        <v/>
      </c>
      <c r="L86" s="15" t="str">
        <f t="shared" si="34"/>
        <v/>
      </c>
    </row>
    <row r="88" spans="2:12" x14ac:dyDescent="0.3">
      <c r="B88" s="63" t="s">
        <v>305</v>
      </c>
      <c r="C88" s="61"/>
      <c r="D88" s="61"/>
      <c r="E88" s="61"/>
      <c r="F88" s="61"/>
      <c r="G88" s="61"/>
      <c r="H88" s="61"/>
      <c r="I88" s="61"/>
      <c r="J88" s="61"/>
      <c r="K88" s="61"/>
      <c r="L88" s="61"/>
    </row>
    <row r="90" spans="2:12" ht="19.5" customHeight="1" x14ac:dyDescent="0.3">
      <c r="B90" s="64" t="s">
        <v>306</v>
      </c>
      <c r="C90" s="61"/>
      <c r="D90" s="61"/>
      <c r="E90" s="61"/>
      <c r="F90" s="61"/>
      <c r="G90" s="61"/>
      <c r="H90" s="61"/>
      <c r="I90" s="61"/>
      <c r="J90" s="61"/>
      <c r="K90" s="61"/>
      <c r="L90" s="61"/>
    </row>
    <row r="91" spans="2:12" x14ac:dyDescent="0.3">
      <c r="B91" s="51" t="s">
        <v>307</v>
      </c>
      <c r="C91" s="51"/>
      <c r="D91" s="51"/>
      <c r="E91" s="51"/>
      <c r="F91" s="52">
        <f t="shared" ref="F91:K91" si="35">F$17</f>
        <v>2027</v>
      </c>
      <c r="G91" s="52">
        <f t="shared" si="35"/>
        <v>2028</v>
      </c>
      <c r="H91" s="52">
        <f t="shared" si="35"/>
        <v>2029</v>
      </c>
      <c r="I91" s="52" t="str">
        <f t="shared" si="35"/>
        <v/>
      </c>
      <c r="J91" s="52" t="str">
        <f t="shared" si="35"/>
        <v/>
      </c>
      <c r="K91" s="52" t="str">
        <f t="shared" si="35"/>
        <v/>
      </c>
      <c r="L91" s="51" t="s">
        <v>250</v>
      </c>
    </row>
    <row r="92" spans="2:12" x14ac:dyDescent="0.3">
      <c r="B92" s="55" t="s">
        <v>308</v>
      </c>
      <c r="F92" s="54">
        <f t="shared" ref="F92:K92" si="36">IF(F$17="",0,SUMPRODUCT(((N19:N26="")*$D$19:$D$26+(N19:N26&lt;&gt;"")*N19:N26)*((U19:U26="")*($E$19:$E$26+12*($E$19:$E$26=""))+(U19:U26&lt;&gt;"")*U19:U26)))</f>
        <v>0</v>
      </c>
      <c r="G92" s="54">
        <f t="shared" si="36"/>
        <v>0</v>
      </c>
      <c r="H92" s="54">
        <f t="shared" si="36"/>
        <v>0</v>
      </c>
      <c r="I92" s="54">
        <f t="shared" si="36"/>
        <v>0</v>
      </c>
      <c r="J92" s="54">
        <f t="shared" si="36"/>
        <v>0</v>
      </c>
      <c r="K92" s="54">
        <f t="shared" si="36"/>
        <v>0</v>
      </c>
      <c r="L92" s="54">
        <f>SUM(F92:K92)</f>
        <v>0</v>
      </c>
    </row>
    <row r="93" spans="2:12" x14ac:dyDescent="0.3">
      <c r="B93" s="55" t="s">
        <v>309</v>
      </c>
      <c r="F93" s="54">
        <f t="shared" ref="F93:K93" si="37">IF(F$17="",0,SUMPRODUCT(((N28:N31="")*$D$28:$D$31+(N28:N31&lt;&gt;"")*N28:N31)*((U28:U31="")*($E$28:$E$31+12*($E$28:$E$31=""))+(U28:U31&lt;&gt;"")*U28:U31)))</f>
        <v>0</v>
      </c>
      <c r="G93" s="54">
        <f t="shared" si="37"/>
        <v>0</v>
      </c>
      <c r="H93" s="54">
        <f t="shared" si="37"/>
        <v>0</v>
      </c>
      <c r="I93" s="54">
        <f t="shared" si="37"/>
        <v>0</v>
      </c>
      <c r="J93" s="54">
        <f t="shared" si="37"/>
        <v>0</v>
      </c>
      <c r="K93" s="54">
        <f t="shared" si="37"/>
        <v>0</v>
      </c>
      <c r="L93" s="54">
        <f>SUM(F93:K93)</f>
        <v>0</v>
      </c>
    </row>
    <row r="94" spans="2:12" x14ac:dyDescent="0.3">
      <c r="B94" s="55" t="s">
        <v>310</v>
      </c>
      <c r="F94" s="54">
        <f t="shared" ref="F94:K94" si="38">IF(F$17="",0,SUMPRODUCT(((N57:N60="")*$D$57:$D$60+(N57:N60&lt;&gt;"")*N57:N60)*((U57:U60="")*($E$57:$E$60+12*($E$57:$E$60=""))+(U57:U60&lt;&gt;"")*U57:U60)))</f>
        <v>0</v>
      </c>
      <c r="G94" s="54">
        <f t="shared" si="38"/>
        <v>0</v>
      </c>
      <c r="H94" s="54">
        <f t="shared" si="38"/>
        <v>0</v>
      </c>
      <c r="I94" s="54">
        <f t="shared" si="38"/>
        <v>0</v>
      </c>
      <c r="J94" s="54">
        <f t="shared" si="38"/>
        <v>0</v>
      </c>
      <c r="K94" s="54">
        <f t="shared" si="38"/>
        <v>0</v>
      </c>
      <c r="L94" s="54">
        <f>SUM(F94:K94)</f>
        <v>0</v>
      </c>
    </row>
    <row r="95" spans="2:12" x14ac:dyDescent="0.3">
      <c r="B95" s="6" t="s">
        <v>311</v>
      </c>
      <c r="F95" s="56">
        <f t="shared" ref="F95:K95" si="39">SUM(F92:F94)</f>
        <v>0</v>
      </c>
      <c r="G95" s="56">
        <f t="shared" si="39"/>
        <v>0</v>
      </c>
      <c r="H95" s="56">
        <f t="shared" si="39"/>
        <v>0</v>
      </c>
      <c r="I95" s="56">
        <f t="shared" si="39"/>
        <v>0</v>
      </c>
      <c r="J95" s="56">
        <f t="shared" si="39"/>
        <v>0</v>
      </c>
      <c r="K95" s="56">
        <f t="shared" si="39"/>
        <v>0</v>
      </c>
      <c r="L95" s="56">
        <f>SUM(F95:K95)</f>
        <v>0</v>
      </c>
    </row>
    <row r="96" spans="2:12" x14ac:dyDescent="0.3">
      <c r="B96" s="57" t="s">
        <v>312</v>
      </c>
      <c r="F96" s="58">
        <f t="shared" ref="F96:L96" si="40">F95/12</f>
        <v>0</v>
      </c>
      <c r="G96" s="58">
        <f t="shared" si="40"/>
        <v>0</v>
      </c>
      <c r="H96" s="58">
        <f t="shared" si="40"/>
        <v>0</v>
      </c>
      <c r="I96" s="58">
        <f t="shared" si="40"/>
        <v>0</v>
      </c>
      <c r="J96" s="58">
        <f t="shared" si="40"/>
        <v>0</v>
      </c>
      <c r="K96" s="58">
        <f t="shared" si="40"/>
        <v>0</v>
      </c>
      <c r="L96" s="58">
        <f t="shared" si="40"/>
        <v>0</v>
      </c>
    </row>
    <row r="97" spans="2:12" x14ac:dyDescent="0.3">
      <c r="B97" s="57" t="s">
        <v>313</v>
      </c>
      <c r="L97" s="59">
        <f>IF($H$8=0,"",$L$95/12/$H$8)</f>
        <v>0</v>
      </c>
    </row>
    <row r="99" spans="2:12" x14ac:dyDescent="0.3">
      <c r="B99" s="63" t="s">
        <v>314</v>
      </c>
      <c r="C99" s="61"/>
      <c r="D99" s="61"/>
      <c r="E99" s="61"/>
      <c r="F99" s="61"/>
      <c r="G99" s="61"/>
      <c r="H99" s="61"/>
      <c r="I99" s="61"/>
      <c r="J99" s="61"/>
      <c r="K99" s="61"/>
      <c r="L99" s="61"/>
    </row>
  </sheetData>
  <sheetProtection sheet="1" formatCells="0" formatColumns="0" formatRows="0" sort="0" autoFilter="0"/>
  <mergeCells count="36">
    <mergeCell ref="U55:Z55"/>
    <mergeCell ref="N16:S16"/>
    <mergeCell ref="B64:L64"/>
    <mergeCell ref="B55:L55"/>
    <mergeCell ref="B88:L88"/>
    <mergeCell ref="N27:S27"/>
    <mergeCell ref="B1:L1"/>
    <mergeCell ref="C5:L5"/>
    <mergeCell ref="B10:L10"/>
    <mergeCell ref="B4:L4"/>
    <mergeCell ref="C11:E11"/>
    <mergeCell ref="C8:E8"/>
    <mergeCell ref="H11:L11"/>
    <mergeCell ref="N15:AC15"/>
    <mergeCell ref="AB16:AC16"/>
    <mergeCell ref="U27:Z27"/>
    <mergeCell ref="B36:L36"/>
    <mergeCell ref="B2:L2"/>
    <mergeCell ref="C15:L15"/>
    <mergeCell ref="C6:L6"/>
    <mergeCell ref="C7:E7"/>
    <mergeCell ref="U16:Z16"/>
    <mergeCell ref="N18:S18"/>
    <mergeCell ref="B18:L18"/>
    <mergeCell ref="U18:Z18"/>
    <mergeCell ref="B99:L99"/>
    <mergeCell ref="B84:L84"/>
    <mergeCell ref="N55:S55"/>
    <mergeCell ref="B37:L37"/>
    <mergeCell ref="G56:L56"/>
    <mergeCell ref="B90:L90"/>
    <mergeCell ref="B47:L47"/>
    <mergeCell ref="C56:E56"/>
    <mergeCell ref="B70:L70"/>
    <mergeCell ref="B77:L77"/>
    <mergeCell ref="F82:K82"/>
  </mergeCells>
  <conditionalFormatting sqref="F92:K97">
    <cfRule type="expression" dxfId="44" priority="16">
      <formula>F$17=""</formula>
    </cfRule>
  </conditionalFormatting>
  <conditionalFormatting sqref="F19:L26">
    <cfRule type="expression" dxfId="43" priority="2">
      <formula>F$17=""</formula>
    </cfRule>
  </conditionalFormatting>
  <conditionalFormatting sqref="F28:L31">
    <cfRule type="expression" dxfId="42" priority="3">
      <formula>F$17=""</formula>
    </cfRule>
  </conditionalFormatting>
  <conditionalFormatting sqref="F38:L45">
    <cfRule type="expression" dxfId="41" priority="4">
      <formula>F$17=""</formula>
    </cfRule>
  </conditionalFormatting>
  <conditionalFormatting sqref="F48:L53">
    <cfRule type="expression" dxfId="40" priority="5">
      <formula>F$17=""</formula>
    </cfRule>
  </conditionalFormatting>
  <conditionalFormatting sqref="F57:L60">
    <cfRule type="expression" dxfId="39" priority="6">
      <formula>F$17=""</formula>
    </cfRule>
  </conditionalFormatting>
  <conditionalFormatting sqref="F78:L81">
    <cfRule type="cellIs" dxfId="38" priority="8" operator="lessThan">
      <formula>0</formula>
    </cfRule>
  </conditionalFormatting>
  <conditionalFormatting sqref="F85:L85">
    <cfRule type="expression" dxfId="37" priority="7">
      <formula>F$17=""</formula>
    </cfRule>
  </conditionalFormatting>
  <conditionalFormatting sqref="F86:L86">
    <cfRule type="cellIs" dxfId="36" priority="9" operator="lessThan">
      <formula>0</formula>
    </cfRule>
  </conditionalFormatting>
  <conditionalFormatting sqref="N19:S26">
    <cfRule type="expression" dxfId="35" priority="10">
      <formula>N$17=""</formula>
    </cfRule>
  </conditionalFormatting>
  <conditionalFormatting sqref="N28:S31">
    <cfRule type="expression" dxfId="34" priority="11">
      <formula>N$17=""</formula>
    </cfRule>
  </conditionalFormatting>
  <conditionalFormatting sqref="N57:S60">
    <cfRule type="expression" dxfId="33" priority="12">
      <formula>N$17=""</formula>
    </cfRule>
  </conditionalFormatting>
  <conditionalFormatting sqref="U19:Z26">
    <cfRule type="expression" dxfId="32" priority="13">
      <formula>U$17=""</formula>
    </cfRule>
  </conditionalFormatting>
  <conditionalFormatting sqref="U28:Z31">
    <cfRule type="expression" dxfId="31" priority="14">
      <formula>U$17=""</formula>
    </cfRule>
  </conditionalFormatting>
  <conditionalFormatting sqref="U57:Z60">
    <cfRule type="expression" dxfId="30" priority="15">
      <formula>U$17=""</formula>
    </cfRule>
  </conditionalFormatting>
  <dataValidations count="6">
    <dataValidation type="whole" allowBlank="1" sqref="H8" xr:uid="{00000000-0002-0000-0F00-000000000000}">
      <formula1>1</formula1>
      <formula2>6</formula2>
    </dataValidation>
    <dataValidation type="list" allowBlank="1" sqref="C7" xr:uid="{00000000-0002-0000-0F00-000001000000}">
      <formula1>INST_LIST</formula1>
      <formula2>0</formula2>
    </dataValidation>
    <dataValidation type="list" allowBlank="1" sqref="C28:C31" xr:uid="{00000000-0002-0000-0F00-000002000000}">
      <formula1>DR_KAT</formula1>
      <formula2>0</formula2>
    </dataValidation>
    <dataValidation type="list" allowBlank="1" sqref="C56" xr:uid="{00000000-0002-0000-0F00-000003000000}">
      <formula1>"Consultancy,Transfer"</formula1>
      <formula2>0</formula2>
    </dataValidation>
    <dataValidation type="decimal" allowBlank="1" showErrorMessage="1" errorTitle="Involvement" error="Enter a value between 0 % and 100 %. Leave empty to follow column D." sqref="N19:S26 N28:S31 N57:S60" xr:uid="{00000000-0002-0000-0F00-000004000000}">
      <formula1>0</formula1>
      <formula2>1</formula2>
    </dataValidation>
    <dataValidation type="decimal" allowBlank="1" showErrorMessage="1" errorTitle="Months" error="Enter 0 to 12 months. Leave empty to follow column E." sqref="U19:Z26 U28:Z31 U57:Z60" xr:uid="{00000000-0002-0000-0F00-000005000000}">
      <formula1>0</formula1>
      <formula2>12</formula2>
    </dataValidation>
  </dataValidations>
  <pageMargins left="0.75" right="0.75" top="1" bottom="1" header="0.511811023622047" footer="0.511811023622047"/>
  <pageSetup paperSize="9" orientation="portrait" horizontalDpi="300" verticalDpi="300"/>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C161"/>
  <sheetViews>
    <sheetView showGridLines="0" zoomScaleNormal="100" workbookViewId="0">
      <pane xSplit="5" topLeftCell="F1" activePane="topRight" state="frozen"/>
      <selection pane="topRight"/>
    </sheetView>
  </sheetViews>
  <sheetFormatPr defaultColWidth="8.6640625" defaultRowHeight="14.4" outlineLevelCol="1" x14ac:dyDescent="0.3"/>
  <cols>
    <col min="1" max="1" width="2.44140625" customWidth="1"/>
    <col min="2" max="2" width="38" customWidth="1"/>
    <col min="3" max="3" width="13" customWidth="1"/>
    <col min="4" max="5" width="10" customWidth="1"/>
    <col min="6" max="6" width="23.44140625" customWidth="1"/>
    <col min="7" max="7" width="14.33203125" customWidth="1"/>
    <col min="8" max="8" width="10" customWidth="1"/>
    <col min="9" max="9" width="12" customWidth="1"/>
    <col min="10" max="10" width="10" customWidth="1"/>
    <col min="11" max="12" width="14" customWidth="1"/>
    <col min="13" max="13" width="2.21875" customWidth="1" outlineLevel="1"/>
    <col min="14" max="19" width="7.5546875" customWidth="1" outlineLevel="1"/>
    <col min="20" max="20" width="2.21875" customWidth="1" outlineLevel="1"/>
    <col min="21" max="26" width="7.5546875" customWidth="1" outlineLevel="1"/>
    <col min="27" max="27" width="2.21875" customWidth="1" outlineLevel="1"/>
    <col min="28" max="28" width="11.44140625" customWidth="1"/>
    <col min="29" max="29" width="10.44140625" customWidth="1"/>
  </cols>
  <sheetData>
    <row r="1" spans="1:29" ht="27.75" customHeight="1" x14ac:dyDescent="0.3">
      <c r="A1" s="8" t="s">
        <v>103</v>
      </c>
      <c r="B1" s="60" t="s">
        <v>329</v>
      </c>
      <c r="C1" s="61"/>
      <c r="D1" s="61"/>
      <c r="E1" s="61"/>
      <c r="F1" s="61"/>
      <c r="G1" s="61"/>
      <c r="H1" s="61"/>
      <c r="I1" s="61"/>
      <c r="J1" s="61"/>
      <c r="K1" s="61"/>
      <c r="L1" s="61"/>
    </row>
    <row r="2" spans="1:29" x14ac:dyDescent="0.3">
      <c r="B2" s="65" t="s">
        <v>228</v>
      </c>
      <c r="C2" s="61"/>
      <c r="D2" s="61"/>
      <c r="E2" s="61"/>
      <c r="F2" s="61"/>
      <c r="G2" s="61"/>
      <c r="H2" s="61"/>
      <c r="I2" s="61"/>
      <c r="J2" s="61"/>
      <c r="K2" s="61"/>
      <c r="L2" s="61"/>
    </row>
    <row r="4" spans="1:29" ht="19.5" customHeight="1" x14ac:dyDescent="0.3">
      <c r="B4" s="64" t="s">
        <v>229</v>
      </c>
      <c r="C4" s="61"/>
      <c r="D4" s="61"/>
      <c r="E4" s="61"/>
      <c r="F4" s="61"/>
      <c r="G4" s="61"/>
      <c r="H4" s="61"/>
      <c r="I4" s="61"/>
      <c r="J4" s="61"/>
      <c r="K4" s="61"/>
      <c r="L4" s="61"/>
    </row>
    <row r="5" spans="1:29" x14ac:dyDescent="0.3">
      <c r="B5" s="5" t="s">
        <v>175</v>
      </c>
      <c r="C5" s="78"/>
      <c r="D5" s="79"/>
      <c r="E5" s="79"/>
      <c r="F5" s="79"/>
      <c r="G5" s="79"/>
      <c r="H5" s="79"/>
      <c r="I5" s="79"/>
      <c r="J5" s="79"/>
      <c r="K5" s="79"/>
      <c r="L5" s="79"/>
    </row>
    <row r="6" spans="1:29" x14ac:dyDescent="0.3">
      <c r="B6" s="5" t="s">
        <v>231</v>
      </c>
      <c r="C6" s="78"/>
      <c r="D6" s="79"/>
      <c r="E6" s="79"/>
      <c r="F6" s="79"/>
      <c r="G6" s="79"/>
      <c r="H6" s="79"/>
      <c r="I6" s="79"/>
      <c r="J6" s="79"/>
      <c r="K6" s="79"/>
      <c r="L6" s="79"/>
    </row>
    <row r="7" spans="1:29" x14ac:dyDescent="0.3">
      <c r="B7" s="5" t="s">
        <v>233</v>
      </c>
      <c r="C7" s="78" t="s">
        <v>49</v>
      </c>
      <c r="D7" s="79"/>
      <c r="E7" s="79"/>
      <c r="F7" s="5" t="s">
        <v>234</v>
      </c>
      <c r="H7" s="34">
        <v>2027</v>
      </c>
    </row>
    <row r="8" spans="1:29" x14ac:dyDescent="0.3">
      <c r="B8" s="5" t="s">
        <v>177</v>
      </c>
      <c r="C8" s="78"/>
      <c r="D8" s="79"/>
      <c r="E8" s="79"/>
      <c r="F8" s="5" t="s">
        <v>235</v>
      </c>
      <c r="H8" s="34">
        <v>3</v>
      </c>
    </row>
    <row r="9" spans="1:29" x14ac:dyDescent="0.3">
      <c r="F9" s="5" t="s">
        <v>330</v>
      </c>
      <c r="H9" s="45">
        <v>11.49</v>
      </c>
    </row>
    <row r="10" spans="1:29" ht="19.5" customHeight="1" x14ac:dyDescent="0.3">
      <c r="B10" s="64" t="s">
        <v>236</v>
      </c>
      <c r="C10" s="61"/>
      <c r="D10" s="61"/>
      <c r="E10" s="61"/>
      <c r="F10" s="61"/>
      <c r="G10" s="61"/>
      <c r="H10" s="61"/>
      <c r="I10" s="61"/>
      <c r="J10" s="61"/>
      <c r="K10" s="61"/>
      <c r="L10" s="61"/>
    </row>
    <row r="11" spans="1:29" x14ac:dyDescent="0.3">
      <c r="B11" s="5" t="s">
        <v>73</v>
      </c>
      <c r="C11" s="74" t="str">
        <f>IFERROR(VLOOKUP($A$1,RULES,2,FALSE()),"")</f>
        <v>Flat rate (verify)</v>
      </c>
      <c r="D11" s="61"/>
      <c r="E11" s="61"/>
      <c r="F11" s="5" t="s">
        <v>75</v>
      </c>
      <c r="H11" s="74" t="str">
        <f>IFERROR(VLOOKUP($A$1,RULES,4,FALSE()),"INDI base")</f>
        <v>INDI base</v>
      </c>
      <c r="I11" s="61"/>
      <c r="J11" s="61"/>
      <c r="K11" s="61"/>
      <c r="L11" s="61"/>
    </row>
    <row r="12" spans="1:29" x14ac:dyDescent="0.3">
      <c r="B12" s="5" t="s">
        <v>237</v>
      </c>
      <c r="C12" s="44">
        <f>IF($C$11="Full cost (SUHF)",$D$66,IFERROR(VLOOKUP($A$1,RULES,3,FALSE()),INDI_KI))</f>
        <v>0</v>
      </c>
      <c r="F12" s="5" t="s">
        <v>76</v>
      </c>
      <c r="H12" s="35">
        <f>IFERROR(VLOOKUP($A$1,RULES,5,FALSE()),0)</f>
        <v>0</v>
      </c>
    </row>
    <row r="13" spans="1:29" x14ac:dyDescent="0.3">
      <c r="B13" s="5" t="s">
        <v>238</v>
      </c>
      <c r="C13" s="44">
        <f>MIN(LKP,IF(IFERROR(VLOOKUP($A$1,RULES,6,FALSE()),0)=0,LKP,VLOOKUP($A$1,RULES,6,FALSE())))</f>
        <v>0.59859999999999991</v>
      </c>
      <c r="F13" s="5" t="s">
        <v>78</v>
      </c>
      <c r="H13" s="3" t="str">
        <f>IFERROR(VLOOKUP($A$1,RULES,7,FALSE()),"Yes")</f>
        <v>Yes</v>
      </c>
    </row>
    <row r="14" spans="1:29" x14ac:dyDescent="0.3">
      <c r="B14" s="5" t="s">
        <v>239</v>
      </c>
      <c r="C14" s="36">
        <f>IFERROR(VLOOKUP($A$1,RULES,8,FALSE()),0)</f>
        <v>0</v>
      </c>
      <c r="F14" s="5" t="s">
        <v>240</v>
      </c>
      <c r="H14" s="30">
        <f>IFERROR(VLOOKUP($A$1,RULES,9,FALSE()),"")</f>
        <v>3</v>
      </c>
    </row>
    <row r="15" spans="1:29" ht="45.75" customHeight="1" x14ac:dyDescent="0.3">
      <c r="B15" s="5" t="s">
        <v>43</v>
      </c>
      <c r="C15" s="77" t="str">
        <f>IFERROR(VLOOKUP($A$1,RULES,10,FALSE()),"")</f>
        <v>Eklund Foundation for Odontological Research and Education. Private foundation (TePe/Malmö). One-off payment of up to EUR 250,000 in total per year (shared between awarded projects). Application period May. Priority to periodontology, implantology, cariology. Travel and salary costs require specific justification. EUR conversion at the bottom of the tab.</v>
      </c>
      <c r="D15" s="61"/>
      <c r="E15" s="61"/>
      <c r="F15" s="61"/>
      <c r="G15" s="61"/>
      <c r="H15" s="61"/>
      <c r="I15" s="61"/>
      <c r="J15" s="61"/>
      <c r="K15" s="61"/>
      <c r="L15" s="61"/>
      <c r="N15" s="75" t="s">
        <v>242</v>
      </c>
      <c r="O15" s="61"/>
      <c r="P15" s="61"/>
      <c r="Q15" s="61"/>
      <c r="R15" s="61"/>
      <c r="S15" s="61"/>
      <c r="T15" s="61"/>
      <c r="U15" s="61"/>
      <c r="V15" s="61"/>
      <c r="W15" s="61"/>
      <c r="X15" s="61"/>
      <c r="Y15" s="61"/>
      <c r="Z15" s="61"/>
      <c r="AA15" s="61"/>
      <c r="AB15" s="61"/>
      <c r="AC15" s="61"/>
    </row>
    <row r="16" spans="1:29" x14ac:dyDescent="0.3">
      <c r="M16" s="50"/>
      <c r="N16" s="76" t="s">
        <v>243</v>
      </c>
      <c r="O16" s="61"/>
      <c r="P16" s="61"/>
      <c r="Q16" s="61"/>
      <c r="R16" s="61"/>
      <c r="S16" s="61"/>
      <c r="T16" s="50"/>
      <c r="U16" s="76" t="s">
        <v>244</v>
      </c>
      <c r="V16" s="61"/>
      <c r="W16" s="61"/>
      <c r="X16" s="61"/>
      <c r="Y16" s="61"/>
      <c r="Z16" s="61"/>
      <c r="AA16" s="50"/>
      <c r="AB16" s="76" t="s">
        <v>245</v>
      </c>
      <c r="AC16" s="61"/>
    </row>
    <row r="17" spans="2:29" ht="30" customHeight="1" x14ac:dyDescent="0.3">
      <c r="B17" s="51" t="s">
        <v>246</v>
      </c>
      <c r="C17" s="51" t="s">
        <v>247</v>
      </c>
      <c r="D17" s="51" t="s">
        <v>248</v>
      </c>
      <c r="E17" s="51" t="s">
        <v>249</v>
      </c>
      <c r="F17" s="52">
        <f>IF(1&lt;=$H$8,$H$7+0,"")</f>
        <v>2027</v>
      </c>
      <c r="G17" s="52">
        <f>IF(2&lt;=$H$8,$H$7+1,"")</f>
        <v>2028</v>
      </c>
      <c r="H17" s="52">
        <f>IF(3&lt;=$H$8,$H$7+2,"")</f>
        <v>2029</v>
      </c>
      <c r="I17" s="52" t="str">
        <f>IF(4&lt;=$H$8,$H$7+3,"")</f>
        <v/>
      </c>
      <c r="J17" s="52" t="str">
        <f>IF(5&lt;=$H$8,$H$7+4,"")</f>
        <v/>
      </c>
      <c r="K17" s="52" t="str">
        <f>IF(6&lt;=$H$8,$H$7+5,"")</f>
        <v/>
      </c>
      <c r="L17" s="51" t="s">
        <v>250</v>
      </c>
      <c r="M17" s="51"/>
      <c r="N17" s="52">
        <f t="shared" ref="N17:S17" si="0">F$17</f>
        <v>2027</v>
      </c>
      <c r="O17" s="52">
        <f t="shared" si="0"/>
        <v>2028</v>
      </c>
      <c r="P17" s="52">
        <f t="shared" si="0"/>
        <v>2029</v>
      </c>
      <c r="Q17" s="52" t="str">
        <f t="shared" si="0"/>
        <v/>
      </c>
      <c r="R17" s="52" t="str">
        <f t="shared" si="0"/>
        <v/>
      </c>
      <c r="S17" s="52" t="str">
        <f t="shared" si="0"/>
        <v/>
      </c>
      <c r="T17" s="51"/>
      <c r="U17" s="52">
        <f t="shared" ref="U17:Z17" si="1">F$17</f>
        <v>2027</v>
      </c>
      <c r="V17" s="52">
        <f t="shared" si="1"/>
        <v>2028</v>
      </c>
      <c r="W17" s="52">
        <f t="shared" si="1"/>
        <v>2029</v>
      </c>
      <c r="X17" s="52" t="str">
        <f t="shared" si="1"/>
        <v/>
      </c>
      <c r="Y17" s="52" t="str">
        <f t="shared" si="1"/>
        <v/>
      </c>
      <c r="Z17" s="52" t="str">
        <f t="shared" si="1"/>
        <v/>
      </c>
      <c r="AA17" s="51"/>
      <c r="AB17" s="51" t="s">
        <v>251</v>
      </c>
      <c r="AC17" s="51" t="s">
        <v>252</v>
      </c>
    </row>
    <row r="18" spans="2:29" ht="14.25" customHeight="1" x14ac:dyDescent="0.3">
      <c r="B18" s="64" t="s">
        <v>253</v>
      </c>
      <c r="C18" s="61"/>
      <c r="D18" s="61"/>
      <c r="E18" s="61"/>
      <c r="F18" s="61"/>
      <c r="G18" s="61"/>
      <c r="H18" s="61"/>
      <c r="I18" s="61"/>
      <c r="J18" s="61"/>
      <c r="K18" s="61"/>
      <c r="L18" s="61"/>
      <c r="M18" s="9"/>
      <c r="N18" s="64" t="s">
        <v>254</v>
      </c>
      <c r="O18" s="61"/>
      <c r="P18" s="61"/>
      <c r="Q18" s="61"/>
      <c r="R18" s="61"/>
      <c r="S18" s="61"/>
      <c r="T18" s="9"/>
      <c r="U18" s="64" t="s">
        <v>254</v>
      </c>
      <c r="V18" s="61"/>
      <c r="W18" s="61"/>
      <c r="X18" s="61"/>
      <c r="Y18" s="61"/>
      <c r="Z18" s="61"/>
      <c r="AA18" s="9"/>
      <c r="AB18" s="9"/>
      <c r="AC18" s="9"/>
    </row>
    <row r="19" spans="2:29" x14ac:dyDescent="0.3">
      <c r="B19" s="1" t="s">
        <v>316</v>
      </c>
      <c r="C19" s="38"/>
      <c r="D19" s="39"/>
      <c r="E19" s="34">
        <v>4</v>
      </c>
      <c r="F19" s="13">
        <f t="shared" ref="F19:F26" si="2">IF(1&lt;=$H$8,$C19*IF(U19="",IF($E19="",12,$E19),U19)*IF(N19="",$D19,N19)*(1+SAL_IDX)^0,0)</f>
        <v>0</v>
      </c>
      <c r="G19" s="13">
        <f t="shared" ref="G19:G26" si="3">IF(2&lt;=$H$8,$C19*IF(V19="",IF($E19="",12,$E19),V19)*IF(O19="",$D19,O19)*(1+SAL_IDX)^1,0)</f>
        <v>0</v>
      </c>
      <c r="H19" s="13">
        <f t="shared" ref="H19:H26" si="4">IF(3&lt;=$H$8,$C19*IF(W19="",IF($E19="",12,$E19),W19)*IF(P19="",$D19,P19)*(1+SAL_IDX)^2,0)</f>
        <v>0</v>
      </c>
      <c r="I19" s="13">
        <f t="shared" ref="I19:I26" si="5">IF(4&lt;=$H$8,$C19*IF(X19="",IF($E19="",12,$E19),X19)*IF(Q19="",$D19,Q19)*(1+SAL_IDX)^3,0)</f>
        <v>0</v>
      </c>
      <c r="J19" s="13">
        <f t="shared" ref="J19:J26" si="6">IF(5&lt;=$H$8,$C19*IF(Y19="",IF($E19="",12,$E19),Y19)*IF(R19="",$D19,R19)*(1+SAL_IDX)^4,0)</f>
        <v>0</v>
      </c>
      <c r="K19" s="13">
        <f t="shared" ref="K19:K26" si="7">IF(6&lt;=$H$8,$C19*IF(Z19="",IF($E19="",12,$E19),Z19)*IF(S19="",$D19,S19)*(1+SAL_IDX)^5,0)</f>
        <v>0</v>
      </c>
      <c r="L19" s="13">
        <f t="shared" ref="L19:L26" si="8">SUM(F19:K19)</f>
        <v>0</v>
      </c>
      <c r="M19" s="50"/>
      <c r="N19" s="39"/>
      <c r="O19" s="39"/>
      <c r="P19" s="39"/>
      <c r="Q19" s="39"/>
      <c r="R19" s="39"/>
      <c r="S19" s="39"/>
      <c r="T19" s="50"/>
      <c r="U19" s="53"/>
      <c r="V19" s="53"/>
      <c r="W19" s="53"/>
      <c r="X19" s="53"/>
      <c r="Y19" s="53"/>
      <c r="Z19" s="53"/>
      <c r="AA19" s="50"/>
      <c r="AB19" s="54">
        <f t="shared" ref="AB19:AB26" si="9">SUMPRODUCT(($N$17:$S$17&lt;&gt;"")*((N19:S19="")*$D19+(N19:S19&lt;&gt;"")*N19:S19)*((U19:Z19="")*IF($E19="",12,$E19)+(U19:Z19&lt;&gt;"")*U19:Z19))</f>
        <v>0</v>
      </c>
      <c r="AC19" s="14" t="str">
        <f t="shared" ref="AC19:AC26" si="10">IF(OR($H$8=0,AB19=0),"",AB19/(12*$H$8))</f>
        <v/>
      </c>
    </row>
    <row r="20" spans="2:29" x14ac:dyDescent="0.3">
      <c r="B20" s="1"/>
      <c r="C20" s="38"/>
      <c r="D20" s="39"/>
      <c r="E20" s="34">
        <v>12</v>
      </c>
      <c r="F20" s="13">
        <f t="shared" si="2"/>
        <v>0</v>
      </c>
      <c r="G20" s="13">
        <f t="shared" si="3"/>
        <v>0</v>
      </c>
      <c r="H20" s="13">
        <f t="shared" si="4"/>
        <v>0</v>
      </c>
      <c r="I20" s="13">
        <f t="shared" si="5"/>
        <v>0</v>
      </c>
      <c r="J20" s="13">
        <f t="shared" si="6"/>
        <v>0</v>
      </c>
      <c r="K20" s="13">
        <f t="shared" si="7"/>
        <v>0</v>
      </c>
      <c r="L20" s="13">
        <f t="shared" si="8"/>
        <v>0</v>
      </c>
      <c r="M20" s="50"/>
      <c r="N20" s="39"/>
      <c r="O20" s="39"/>
      <c r="P20" s="39"/>
      <c r="Q20" s="39"/>
      <c r="R20" s="39"/>
      <c r="S20" s="39"/>
      <c r="T20" s="50"/>
      <c r="U20" s="53"/>
      <c r="V20" s="53"/>
      <c r="W20" s="53"/>
      <c r="X20" s="53"/>
      <c r="Y20" s="53"/>
      <c r="Z20" s="53"/>
      <c r="AA20" s="50"/>
      <c r="AB20" s="54">
        <f t="shared" si="9"/>
        <v>0</v>
      </c>
      <c r="AC20" s="14" t="str">
        <f t="shared" si="10"/>
        <v/>
      </c>
    </row>
    <row r="21" spans="2:29" x14ac:dyDescent="0.3">
      <c r="B21" s="1"/>
      <c r="C21" s="38"/>
      <c r="D21" s="39"/>
      <c r="E21" s="34">
        <v>12</v>
      </c>
      <c r="F21" s="13">
        <f t="shared" si="2"/>
        <v>0</v>
      </c>
      <c r="G21" s="13">
        <f t="shared" si="3"/>
        <v>0</v>
      </c>
      <c r="H21" s="13">
        <f t="shared" si="4"/>
        <v>0</v>
      </c>
      <c r="I21" s="13">
        <f t="shared" si="5"/>
        <v>0</v>
      </c>
      <c r="J21" s="13">
        <f t="shared" si="6"/>
        <v>0</v>
      </c>
      <c r="K21" s="13">
        <f t="shared" si="7"/>
        <v>0</v>
      </c>
      <c r="L21" s="13">
        <f t="shared" si="8"/>
        <v>0</v>
      </c>
      <c r="M21" s="50"/>
      <c r="N21" s="39"/>
      <c r="O21" s="39"/>
      <c r="P21" s="39"/>
      <c r="Q21" s="39"/>
      <c r="R21" s="39"/>
      <c r="S21" s="39"/>
      <c r="T21" s="50"/>
      <c r="U21" s="53"/>
      <c r="V21" s="53"/>
      <c r="W21" s="53"/>
      <c r="X21" s="53"/>
      <c r="Y21" s="53"/>
      <c r="Z21" s="53"/>
      <c r="AA21" s="50"/>
      <c r="AB21" s="54">
        <f t="shared" si="9"/>
        <v>0</v>
      </c>
      <c r="AC21" s="14" t="str">
        <f t="shared" si="10"/>
        <v/>
      </c>
    </row>
    <row r="22" spans="2:29" x14ac:dyDescent="0.3">
      <c r="B22" s="1"/>
      <c r="C22" s="38"/>
      <c r="D22" s="39"/>
      <c r="E22" s="34">
        <v>12</v>
      </c>
      <c r="F22" s="13">
        <f t="shared" si="2"/>
        <v>0</v>
      </c>
      <c r="G22" s="13">
        <f t="shared" si="3"/>
        <v>0</v>
      </c>
      <c r="H22" s="13">
        <f t="shared" si="4"/>
        <v>0</v>
      </c>
      <c r="I22" s="13">
        <f t="shared" si="5"/>
        <v>0</v>
      </c>
      <c r="J22" s="13">
        <f t="shared" si="6"/>
        <v>0</v>
      </c>
      <c r="K22" s="13">
        <f t="shared" si="7"/>
        <v>0</v>
      </c>
      <c r="L22" s="13">
        <f t="shared" si="8"/>
        <v>0</v>
      </c>
      <c r="M22" s="50"/>
      <c r="N22" s="39"/>
      <c r="O22" s="39"/>
      <c r="P22" s="39"/>
      <c r="Q22" s="39"/>
      <c r="R22" s="39"/>
      <c r="S22" s="39"/>
      <c r="T22" s="50"/>
      <c r="U22" s="53"/>
      <c r="V22" s="53"/>
      <c r="W22" s="53"/>
      <c r="X22" s="53"/>
      <c r="Y22" s="53"/>
      <c r="Z22" s="53"/>
      <c r="AA22" s="50"/>
      <c r="AB22" s="54">
        <f t="shared" si="9"/>
        <v>0</v>
      </c>
      <c r="AC22" s="14" t="str">
        <f t="shared" si="10"/>
        <v/>
      </c>
    </row>
    <row r="23" spans="2:29" x14ac:dyDescent="0.3">
      <c r="B23" s="1"/>
      <c r="C23" s="38"/>
      <c r="D23" s="39"/>
      <c r="E23" s="34">
        <v>12</v>
      </c>
      <c r="F23" s="13">
        <f t="shared" si="2"/>
        <v>0</v>
      </c>
      <c r="G23" s="13">
        <f t="shared" si="3"/>
        <v>0</v>
      </c>
      <c r="H23" s="13">
        <f t="shared" si="4"/>
        <v>0</v>
      </c>
      <c r="I23" s="13">
        <f t="shared" si="5"/>
        <v>0</v>
      </c>
      <c r="J23" s="13">
        <f t="shared" si="6"/>
        <v>0</v>
      </c>
      <c r="K23" s="13">
        <f t="shared" si="7"/>
        <v>0</v>
      </c>
      <c r="L23" s="13">
        <f t="shared" si="8"/>
        <v>0</v>
      </c>
      <c r="M23" s="50"/>
      <c r="N23" s="39"/>
      <c r="O23" s="39"/>
      <c r="P23" s="39"/>
      <c r="Q23" s="39"/>
      <c r="R23" s="39"/>
      <c r="S23" s="39"/>
      <c r="T23" s="50"/>
      <c r="U23" s="53"/>
      <c r="V23" s="53"/>
      <c r="W23" s="53"/>
      <c r="X23" s="53"/>
      <c r="Y23" s="53"/>
      <c r="Z23" s="53"/>
      <c r="AA23" s="50"/>
      <c r="AB23" s="54">
        <f t="shared" si="9"/>
        <v>0</v>
      </c>
      <c r="AC23" s="14" t="str">
        <f t="shared" si="10"/>
        <v/>
      </c>
    </row>
    <row r="24" spans="2:29" x14ac:dyDescent="0.3">
      <c r="B24" s="1"/>
      <c r="C24" s="38"/>
      <c r="D24" s="39"/>
      <c r="E24" s="34">
        <v>12</v>
      </c>
      <c r="F24" s="13">
        <f t="shared" si="2"/>
        <v>0</v>
      </c>
      <c r="G24" s="13">
        <f t="shared" si="3"/>
        <v>0</v>
      </c>
      <c r="H24" s="13">
        <f t="shared" si="4"/>
        <v>0</v>
      </c>
      <c r="I24" s="13">
        <f t="shared" si="5"/>
        <v>0</v>
      </c>
      <c r="J24" s="13">
        <f t="shared" si="6"/>
        <v>0</v>
      </c>
      <c r="K24" s="13">
        <f t="shared" si="7"/>
        <v>0</v>
      </c>
      <c r="L24" s="13">
        <f t="shared" si="8"/>
        <v>0</v>
      </c>
      <c r="M24" s="50"/>
      <c r="N24" s="39"/>
      <c r="O24" s="39"/>
      <c r="P24" s="39"/>
      <c r="Q24" s="39"/>
      <c r="R24" s="39"/>
      <c r="S24" s="39"/>
      <c r="T24" s="50"/>
      <c r="U24" s="53"/>
      <c r="V24" s="53"/>
      <c r="W24" s="53"/>
      <c r="X24" s="53"/>
      <c r="Y24" s="53"/>
      <c r="Z24" s="53"/>
      <c r="AA24" s="50"/>
      <c r="AB24" s="54">
        <f t="shared" si="9"/>
        <v>0</v>
      </c>
      <c r="AC24" s="14" t="str">
        <f t="shared" si="10"/>
        <v/>
      </c>
    </row>
    <row r="25" spans="2:29" x14ac:dyDescent="0.3">
      <c r="B25" s="1"/>
      <c r="C25" s="38"/>
      <c r="D25" s="39"/>
      <c r="E25" s="34">
        <v>12</v>
      </c>
      <c r="F25" s="13">
        <f t="shared" si="2"/>
        <v>0</v>
      </c>
      <c r="G25" s="13">
        <f t="shared" si="3"/>
        <v>0</v>
      </c>
      <c r="H25" s="13">
        <f t="shared" si="4"/>
        <v>0</v>
      </c>
      <c r="I25" s="13">
        <f t="shared" si="5"/>
        <v>0</v>
      </c>
      <c r="J25" s="13">
        <f t="shared" si="6"/>
        <v>0</v>
      </c>
      <c r="K25" s="13">
        <f t="shared" si="7"/>
        <v>0</v>
      </c>
      <c r="L25" s="13">
        <f t="shared" si="8"/>
        <v>0</v>
      </c>
      <c r="M25" s="50"/>
      <c r="N25" s="39"/>
      <c r="O25" s="39"/>
      <c r="P25" s="39"/>
      <c r="Q25" s="39"/>
      <c r="R25" s="39"/>
      <c r="S25" s="39"/>
      <c r="T25" s="50"/>
      <c r="U25" s="53"/>
      <c r="V25" s="53"/>
      <c r="W25" s="53"/>
      <c r="X25" s="53"/>
      <c r="Y25" s="53"/>
      <c r="Z25" s="53"/>
      <c r="AA25" s="50"/>
      <c r="AB25" s="54">
        <f t="shared" si="9"/>
        <v>0</v>
      </c>
      <c r="AC25" s="14" t="str">
        <f t="shared" si="10"/>
        <v/>
      </c>
    </row>
    <row r="26" spans="2:29" x14ac:dyDescent="0.3">
      <c r="B26" s="1"/>
      <c r="C26" s="38"/>
      <c r="D26" s="39"/>
      <c r="E26" s="34">
        <v>12</v>
      </c>
      <c r="F26" s="13">
        <f t="shared" si="2"/>
        <v>0</v>
      </c>
      <c r="G26" s="13">
        <f t="shared" si="3"/>
        <v>0</v>
      </c>
      <c r="H26" s="13">
        <f t="shared" si="4"/>
        <v>0</v>
      </c>
      <c r="I26" s="13">
        <f t="shared" si="5"/>
        <v>0</v>
      </c>
      <c r="J26" s="13">
        <f t="shared" si="6"/>
        <v>0</v>
      </c>
      <c r="K26" s="13">
        <f t="shared" si="7"/>
        <v>0</v>
      </c>
      <c r="L26" s="13">
        <f t="shared" si="8"/>
        <v>0</v>
      </c>
      <c r="M26" s="50"/>
      <c r="N26" s="39"/>
      <c r="O26" s="39"/>
      <c r="P26" s="39"/>
      <c r="Q26" s="39"/>
      <c r="R26" s="39"/>
      <c r="S26" s="39"/>
      <c r="T26" s="50"/>
      <c r="U26" s="53"/>
      <c r="V26" s="53"/>
      <c r="W26" s="53"/>
      <c r="X26" s="53"/>
      <c r="Y26" s="53"/>
      <c r="Z26" s="53"/>
      <c r="AA26" s="50"/>
      <c r="AB26" s="54">
        <f t="shared" si="9"/>
        <v>0</v>
      </c>
      <c r="AC26" s="14" t="str">
        <f t="shared" si="10"/>
        <v/>
      </c>
    </row>
    <row r="27" spans="2:29" x14ac:dyDescent="0.3">
      <c r="B27" s="6" t="s">
        <v>258</v>
      </c>
      <c r="M27" s="50"/>
      <c r="N27" s="69" t="s">
        <v>259</v>
      </c>
      <c r="O27" s="61"/>
      <c r="P27" s="61"/>
      <c r="Q27" s="61"/>
      <c r="R27" s="61"/>
      <c r="S27" s="61"/>
      <c r="T27" s="50"/>
      <c r="U27" s="69" t="s">
        <v>259</v>
      </c>
      <c r="V27" s="61"/>
      <c r="W27" s="61"/>
      <c r="X27" s="61"/>
      <c r="Y27" s="61"/>
      <c r="Z27" s="61"/>
      <c r="AA27" s="50"/>
    </row>
    <row r="28" spans="2:29" x14ac:dyDescent="0.3">
      <c r="B28" s="1"/>
      <c r="C28" s="1"/>
      <c r="D28" s="39"/>
      <c r="E28" s="34">
        <v>12</v>
      </c>
      <c r="F28" s="13">
        <f>IFERROR(IF(AND(1&lt;=$H$8,$C28&lt;&gt;""),INDEX(DR_VAL,MIN(1,4),MATCH($C28,DR_KAT,0))*IF(N28="",$D28,N28)*IF(U28="",IF($E28="",12,$E28),U28),0),0)</f>
        <v>0</v>
      </c>
      <c r="G28" s="13">
        <f>IFERROR(IF(AND(2&lt;=$H$8,$C28&lt;&gt;""),INDEX(DR_VAL,MIN(2,4),MATCH($C28,DR_KAT,0))*IF(O28="",$D28,O28)*IF(V28="",IF($E28="",12,$E28),V28),0),0)</f>
        <v>0</v>
      </c>
      <c r="H28" s="13">
        <f>IFERROR(IF(AND(3&lt;=$H$8,$C28&lt;&gt;""),INDEX(DR_VAL,MIN(3,4),MATCH($C28,DR_KAT,0))*IF(P28="",$D28,P28)*IF(W28="",IF($E28="",12,$E28),W28),0),0)</f>
        <v>0</v>
      </c>
      <c r="I28" s="13">
        <f>IFERROR(IF(AND(4&lt;=$H$8,$C28&lt;&gt;""),INDEX(DR_VAL,MIN(4,4),MATCH($C28,DR_KAT,0))*IF(Q28="",$D28,Q28)*IF(X28="",IF($E28="",12,$E28),X28),0),0)</f>
        <v>0</v>
      </c>
      <c r="J28" s="13">
        <f>IFERROR(IF(AND(5&lt;=$H$8,$C28&lt;&gt;""),INDEX(DR_VAL,MIN(5,4),MATCH($C28,DR_KAT,0))*IF(R28="",$D28,R28)*IF(Y28="",IF($E28="",12,$E28),Y28),0),0)</f>
        <v>0</v>
      </c>
      <c r="K28" s="13">
        <f>IFERROR(IF(AND(6&lt;=$H$8,$C28&lt;&gt;""),INDEX(DR_VAL,MIN(6,4),MATCH($C28,DR_KAT,0))*IF(S28="",$D28,S28)*IF(Z28="",IF($E28="",12,$E28),Z28),0),0)</f>
        <v>0</v>
      </c>
      <c r="L28" s="13">
        <f t="shared" ref="L28:L34" si="11">SUM(F28:K28)</f>
        <v>0</v>
      </c>
      <c r="M28" s="50"/>
      <c r="N28" s="39"/>
      <c r="O28" s="39"/>
      <c r="P28" s="39"/>
      <c r="Q28" s="39"/>
      <c r="R28" s="39"/>
      <c r="S28" s="39"/>
      <c r="T28" s="50"/>
      <c r="U28" s="53"/>
      <c r="V28" s="53"/>
      <c r="W28" s="53"/>
      <c r="X28" s="53"/>
      <c r="Y28" s="53"/>
      <c r="Z28" s="53"/>
      <c r="AA28" s="50"/>
      <c r="AB28" s="54">
        <f>SUMPRODUCT(($N$17:$S$17&lt;&gt;"")*((N28:S28="")*$D28+(N28:S28&lt;&gt;"")*N28:S28)*((U28:Z28="")*IF($E28="",12,$E28)+(U28:Z28&lt;&gt;"")*U28:Z28))</f>
        <v>0</v>
      </c>
      <c r="AC28" s="14" t="str">
        <f>IF(OR($H$8=0,AB28=0),"",AB28/(12*$H$8))</f>
        <v/>
      </c>
    </row>
    <row r="29" spans="2:29" x14ac:dyDescent="0.3">
      <c r="B29" s="1"/>
      <c r="C29" s="1"/>
      <c r="D29" s="39"/>
      <c r="E29" s="34">
        <v>12</v>
      </c>
      <c r="F29" s="13">
        <f>IFERROR(IF(AND(1&lt;=$H$8,$C29&lt;&gt;""),INDEX(DR_VAL,MIN(1,4),MATCH($C29,DR_KAT,0))*IF(N29="",$D29,N29)*IF(U29="",IF($E29="",12,$E29),U29),0),0)</f>
        <v>0</v>
      </c>
      <c r="G29" s="13">
        <f>IFERROR(IF(AND(2&lt;=$H$8,$C29&lt;&gt;""),INDEX(DR_VAL,MIN(2,4),MATCH($C29,DR_KAT,0))*IF(O29="",$D29,O29)*IF(V29="",IF($E29="",12,$E29),V29),0),0)</f>
        <v>0</v>
      </c>
      <c r="H29" s="13">
        <f>IFERROR(IF(AND(3&lt;=$H$8,$C29&lt;&gt;""),INDEX(DR_VAL,MIN(3,4),MATCH($C29,DR_KAT,0))*IF(P29="",$D29,P29)*IF(W29="",IF($E29="",12,$E29),W29),0),0)</f>
        <v>0</v>
      </c>
      <c r="I29" s="13">
        <f>IFERROR(IF(AND(4&lt;=$H$8,$C29&lt;&gt;""),INDEX(DR_VAL,MIN(4,4),MATCH($C29,DR_KAT,0))*IF(Q29="",$D29,Q29)*IF(X29="",IF($E29="",12,$E29),X29),0),0)</f>
        <v>0</v>
      </c>
      <c r="J29" s="13">
        <f>IFERROR(IF(AND(5&lt;=$H$8,$C29&lt;&gt;""),INDEX(DR_VAL,MIN(5,4),MATCH($C29,DR_KAT,0))*IF(R29="",$D29,R29)*IF(Y29="",IF($E29="",12,$E29),Y29),0),0)</f>
        <v>0</v>
      </c>
      <c r="K29" s="13">
        <f>IFERROR(IF(AND(6&lt;=$H$8,$C29&lt;&gt;""),INDEX(DR_VAL,MIN(6,4),MATCH($C29,DR_KAT,0))*IF(S29="",$D29,S29)*IF(Z29="",IF($E29="",12,$E29),Z29),0),0)</f>
        <v>0</v>
      </c>
      <c r="L29" s="13">
        <f t="shared" si="11"/>
        <v>0</v>
      </c>
      <c r="M29" s="50"/>
      <c r="N29" s="39"/>
      <c r="O29" s="39"/>
      <c r="P29" s="39"/>
      <c r="Q29" s="39"/>
      <c r="R29" s="39"/>
      <c r="S29" s="39"/>
      <c r="T29" s="50"/>
      <c r="U29" s="53"/>
      <c r="V29" s="53"/>
      <c r="W29" s="53"/>
      <c r="X29" s="53"/>
      <c r="Y29" s="53"/>
      <c r="Z29" s="53"/>
      <c r="AA29" s="50"/>
      <c r="AB29" s="54">
        <f>SUMPRODUCT(($N$17:$S$17&lt;&gt;"")*((N29:S29="")*$D29+(N29:S29&lt;&gt;"")*N29:S29)*((U29:Z29="")*IF($E29="",12,$E29)+(U29:Z29&lt;&gt;"")*U29:Z29))</f>
        <v>0</v>
      </c>
      <c r="AC29" s="14" t="str">
        <f>IF(OR($H$8=0,AB29=0),"",AB29/(12*$H$8))</f>
        <v/>
      </c>
    </row>
    <row r="30" spans="2:29" x14ac:dyDescent="0.3">
      <c r="B30" s="1"/>
      <c r="C30" s="1"/>
      <c r="D30" s="39"/>
      <c r="E30" s="34">
        <v>12</v>
      </c>
      <c r="F30" s="13">
        <f>IFERROR(IF(AND(1&lt;=$H$8,$C30&lt;&gt;""),INDEX(DR_VAL,MIN(1,4),MATCH($C30,DR_KAT,0))*IF(N30="",$D30,N30)*IF(U30="",IF($E30="",12,$E30),U30),0),0)</f>
        <v>0</v>
      </c>
      <c r="G30" s="13">
        <f>IFERROR(IF(AND(2&lt;=$H$8,$C30&lt;&gt;""),INDEX(DR_VAL,MIN(2,4),MATCH($C30,DR_KAT,0))*IF(O30="",$D30,O30)*IF(V30="",IF($E30="",12,$E30),V30),0),0)</f>
        <v>0</v>
      </c>
      <c r="H30" s="13">
        <f>IFERROR(IF(AND(3&lt;=$H$8,$C30&lt;&gt;""),INDEX(DR_VAL,MIN(3,4),MATCH($C30,DR_KAT,0))*IF(P30="",$D30,P30)*IF(W30="",IF($E30="",12,$E30),W30),0),0)</f>
        <v>0</v>
      </c>
      <c r="I30" s="13">
        <f>IFERROR(IF(AND(4&lt;=$H$8,$C30&lt;&gt;""),INDEX(DR_VAL,MIN(4,4),MATCH($C30,DR_KAT,0))*IF(Q30="",$D30,Q30)*IF(X30="",IF($E30="",12,$E30),X30),0),0)</f>
        <v>0</v>
      </c>
      <c r="J30" s="13">
        <f>IFERROR(IF(AND(5&lt;=$H$8,$C30&lt;&gt;""),INDEX(DR_VAL,MIN(5,4),MATCH($C30,DR_KAT,0))*IF(R30="",$D30,R30)*IF(Y30="",IF($E30="",12,$E30),Y30),0),0)</f>
        <v>0</v>
      </c>
      <c r="K30" s="13">
        <f>IFERROR(IF(AND(6&lt;=$H$8,$C30&lt;&gt;""),INDEX(DR_VAL,MIN(6,4),MATCH($C30,DR_KAT,0))*IF(S30="",$D30,S30)*IF(Z30="",IF($E30="",12,$E30),Z30),0),0)</f>
        <v>0</v>
      </c>
      <c r="L30" s="13">
        <f t="shared" si="11"/>
        <v>0</v>
      </c>
      <c r="M30" s="50"/>
      <c r="N30" s="39"/>
      <c r="O30" s="39"/>
      <c r="P30" s="39"/>
      <c r="Q30" s="39"/>
      <c r="R30" s="39"/>
      <c r="S30" s="39"/>
      <c r="T30" s="50"/>
      <c r="U30" s="53"/>
      <c r="V30" s="53"/>
      <c r="W30" s="53"/>
      <c r="X30" s="53"/>
      <c r="Y30" s="53"/>
      <c r="Z30" s="53"/>
      <c r="AA30" s="50"/>
      <c r="AB30" s="54">
        <f>SUMPRODUCT(($N$17:$S$17&lt;&gt;"")*((N30:S30="")*$D30+(N30:S30&lt;&gt;"")*N30:S30)*((U30:Z30="")*IF($E30="",12,$E30)+(U30:Z30&lt;&gt;"")*U30:Z30))</f>
        <v>0</v>
      </c>
      <c r="AC30" s="14" t="str">
        <f>IF(OR($H$8=0,AB30=0),"",AB30/(12*$H$8))</f>
        <v/>
      </c>
    </row>
    <row r="31" spans="2:29" x14ac:dyDescent="0.3">
      <c r="B31" s="1"/>
      <c r="C31" s="1"/>
      <c r="D31" s="39"/>
      <c r="E31" s="34">
        <v>12</v>
      </c>
      <c r="F31" s="13">
        <f>IFERROR(IF(AND(1&lt;=$H$8,$C31&lt;&gt;""),INDEX(DR_VAL,MIN(1,4),MATCH($C31,DR_KAT,0))*IF(N31="",$D31,N31)*IF(U31="",IF($E31="",12,$E31),U31),0),0)</f>
        <v>0</v>
      </c>
      <c r="G31" s="13">
        <f>IFERROR(IF(AND(2&lt;=$H$8,$C31&lt;&gt;""),INDEX(DR_VAL,MIN(2,4),MATCH($C31,DR_KAT,0))*IF(O31="",$D31,O31)*IF(V31="",IF($E31="",12,$E31),V31),0),0)</f>
        <v>0</v>
      </c>
      <c r="H31" s="13">
        <f>IFERROR(IF(AND(3&lt;=$H$8,$C31&lt;&gt;""),INDEX(DR_VAL,MIN(3,4),MATCH($C31,DR_KAT,0))*IF(P31="",$D31,P31)*IF(W31="",IF($E31="",12,$E31),W31),0),0)</f>
        <v>0</v>
      </c>
      <c r="I31" s="13">
        <f>IFERROR(IF(AND(4&lt;=$H$8,$C31&lt;&gt;""),INDEX(DR_VAL,MIN(4,4),MATCH($C31,DR_KAT,0))*IF(Q31="",$D31,Q31)*IF(X31="",IF($E31="",12,$E31),X31),0),0)</f>
        <v>0</v>
      </c>
      <c r="J31" s="13">
        <f>IFERROR(IF(AND(5&lt;=$H$8,$C31&lt;&gt;""),INDEX(DR_VAL,MIN(5,4),MATCH($C31,DR_KAT,0))*IF(R31="",$D31,R31)*IF(Y31="",IF($E31="",12,$E31),Y31),0),0)</f>
        <v>0</v>
      </c>
      <c r="K31" s="13">
        <f>IFERROR(IF(AND(6&lt;=$H$8,$C31&lt;&gt;""),INDEX(DR_VAL,MIN(6,4),MATCH($C31,DR_KAT,0))*IF(S31="",$D31,S31)*IF(Z31="",IF($E31="",12,$E31),Z31),0),0)</f>
        <v>0</v>
      </c>
      <c r="L31" s="13">
        <f t="shared" si="11"/>
        <v>0</v>
      </c>
      <c r="M31" s="50"/>
      <c r="N31" s="39"/>
      <c r="O31" s="39"/>
      <c r="P31" s="39"/>
      <c r="Q31" s="39"/>
      <c r="R31" s="39"/>
      <c r="S31" s="39"/>
      <c r="T31" s="50"/>
      <c r="U31" s="53"/>
      <c r="V31" s="53"/>
      <c r="W31" s="53"/>
      <c r="X31" s="53"/>
      <c r="Y31" s="53"/>
      <c r="Z31" s="53"/>
      <c r="AA31" s="50"/>
      <c r="AB31" s="54">
        <f>SUMPRODUCT(($N$17:$S$17&lt;&gt;"")*((N31:S31="")*$D31+(N31:S31&lt;&gt;"")*N31:S31)*((U31:Z31="")*IF($E31="",12,$E31)+(U31:Z31&lt;&gt;"")*U31:Z31))</f>
        <v>0</v>
      </c>
      <c r="AC31" s="14" t="str">
        <f>IF(OR($H$8=0,AB31=0),"",AB31/(12*$H$8))</f>
        <v/>
      </c>
    </row>
    <row r="32" spans="2:29" x14ac:dyDescent="0.3">
      <c r="B32" s="6" t="s">
        <v>261</v>
      </c>
      <c r="F32" s="15">
        <f t="shared" ref="F32:K32" si="12">SUM(F19:F26)+SUM(F28:F31)</f>
        <v>0</v>
      </c>
      <c r="G32" s="15">
        <f t="shared" si="12"/>
        <v>0</v>
      </c>
      <c r="H32" s="15">
        <f t="shared" si="12"/>
        <v>0</v>
      </c>
      <c r="I32" s="15">
        <f t="shared" si="12"/>
        <v>0</v>
      </c>
      <c r="J32" s="15">
        <f t="shared" si="12"/>
        <v>0</v>
      </c>
      <c r="K32" s="15">
        <f t="shared" si="12"/>
        <v>0</v>
      </c>
      <c r="L32" s="15">
        <f t="shared" si="11"/>
        <v>0</v>
      </c>
    </row>
    <row r="33" spans="2:12" x14ac:dyDescent="0.3">
      <c r="B33" s="5" t="s">
        <v>44</v>
      </c>
      <c r="D33" s="10">
        <f>LKP</f>
        <v>0.59859999999999991</v>
      </c>
      <c r="F33" s="13">
        <f t="shared" ref="F33:K33" si="13">F32*LKP</f>
        <v>0</v>
      </c>
      <c r="G33" s="13">
        <f t="shared" si="13"/>
        <v>0</v>
      </c>
      <c r="H33" s="13">
        <f t="shared" si="13"/>
        <v>0</v>
      </c>
      <c r="I33" s="13">
        <f t="shared" si="13"/>
        <v>0</v>
      </c>
      <c r="J33" s="13">
        <f t="shared" si="13"/>
        <v>0</v>
      </c>
      <c r="K33" s="13">
        <f t="shared" si="13"/>
        <v>0</v>
      </c>
      <c r="L33" s="13">
        <f t="shared" si="11"/>
        <v>0</v>
      </c>
    </row>
    <row r="34" spans="2:12" x14ac:dyDescent="0.3">
      <c r="B34" s="6" t="s">
        <v>262</v>
      </c>
      <c r="F34" s="15">
        <f t="shared" ref="F34:K34" si="14">F32+F33</f>
        <v>0</v>
      </c>
      <c r="G34" s="15">
        <f t="shared" si="14"/>
        <v>0</v>
      </c>
      <c r="H34" s="15">
        <f t="shared" si="14"/>
        <v>0</v>
      </c>
      <c r="I34" s="15">
        <f t="shared" si="14"/>
        <v>0</v>
      </c>
      <c r="J34" s="15">
        <f t="shared" si="14"/>
        <v>0</v>
      </c>
      <c r="K34" s="15">
        <f t="shared" si="14"/>
        <v>0</v>
      </c>
      <c r="L34" s="15">
        <f t="shared" si="11"/>
        <v>0</v>
      </c>
    </row>
    <row r="36" spans="2:12" ht="14.25" customHeight="1" x14ac:dyDescent="0.3">
      <c r="B36" s="64" t="s">
        <v>263</v>
      </c>
      <c r="C36" s="61"/>
      <c r="D36" s="61"/>
      <c r="E36" s="61"/>
      <c r="F36" s="61"/>
      <c r="G36" s="61"/>
      <c r="H36" s="61"/>
      <c r="I36" s="61"/>
      <c r="J36" s="61"/>
      <c r="K36" s="61"/>
      <c r="L36" s="61"/>
    </row>
    <row r="37" spans="2:12" x14ac:dyDescent="0.3">
      <c r="B37" s="69" t="s">
        <v>264</v>
      </c>
      <c r="C37" s="61"/>
      <c r="D37" s="61"/>
      <c r="E37" s="61"/>
      <c r="F37" s="61"/>
      <c r="G37" s="61"/>
      <c r="H37" s="61"/>
      <c r="I37" s="61"/>
      <c r="J37" s="61"/>
      <c r="K37" s="61"/>
      <c r="L37" s="61"/>
    </row>
    <row r="38" spans="2:12" x14ac:dyDescent="0.3">
      <c r="B38" s="5" t="s">
        <v>265</v>
      </c>
      <c r="F38" s="38"/>
      <c r="G38" s="38"/>
      <c r="H38" s="38"/>
      <c r="I38" s="38"/>
      <c r="J38" s="38"/>
      <c r="K38" s="38"/>
      <c r="L38" s="13">
        <f t="shared" ref="L38:L46" si="15">SUM(F38:K38)</f>
        <v>0</v>
      </c>
    </row>
    <row r="39" spans="2:12" x14ac:dyDescent="0.3">
      <c r="B39" s="5" t="s">
        <v>266</v>
      </c>
      <c r="F39" s="38"/>
      <c r="G39" s="38"/>
      <c r="H39" s="38"/>
      <c r="I39" s="38"/>
      <c r="J39" s="38"/>
      <c r="K39" s="38"/>
      <c r="L39" s="13">
        <f t="shared" si="15"/>
        <v>0</v>
      </c>
    </row>
    <row r="40" spans="2:12" x14ac:dyDescent="0.3">
      <c r="B40" s="5" t="s">
        <v>267</v>
      </c>
      <c r="F40" s="38"/>
      <c r="G40" s="38"/>
      <c r="H40" s="38"/>
      <c r="I40" s="38"/>
      <c r="J40" s="38"/>
      <c r="K40" s="38"/>
      <c r="L40" s="13">
        <f t="shared" si="15"/>
        <v>0</v>
      </c>
    </row>
    <row r="41" spans="2:12" x14ac:dyDescent="0.3">
      <c r="B41" s="5" t="s">
        <v>268</v>
      </c>
      <c r="F41" s="38"/>
      <c r="G41" s="38"/>
      <c r="H41" s="38"/>
      <c r="I41" s="38"/>
      <c r="J41" s="38"/>
      <c r="K41" s="38"/>
      <c r="L41" s="13">
        <f t="shared" si="15"/>
        <v>0</v>
      </c>
    </row>
    <row r="42" spans="2:12" x14ac:dyDescent="0.3">
      <c r="B42" s="5" t="s">
        <v>269</v>
      </c>
      <c r="F42" s="38"/>
      <c r="G42" s="38"/>
      <c r="H42" s="38"/>
      <c r="I42" s="38"/>
      <c r="J42" s="38"/>
      <c r="K42" s="38"/>
      <c r="L42" s="13">
        <f t="shared" si="15"/>
        <v>0</v>
      </c>
    </row>
    <row r="43" spans="2:12" x14ac:dyDescent="0.3">
      <c r="B43" s="5" t="s">
        <v>270</v>
      </c>
      <c r="F43" s="38"/>
      <c r="G43" s="38"/>
      <c r="H43" s="38"/>
      <c r="I43" s="38"/>
      <c r="J43" s="38"/>
      <c r="K43" s="38"/>
      <c r="L43" s="13">
        <f t="shared" si="15"/>
        <v>0</v>
      </c>
    </row>
    <row r="44" spans="2:12" x14ac:dyDescent="0.3">
      <c r="B44" s="5" t="s">
        <v>271</v>
      </c>
      <c r="F44" s="38"/>
      <c r="G44" s="38"/>
      <c r="H44" s="38"/>
      <c r="I44" s="38"/>
      <c r="J44" s="38"/>
      <c r="K44" s="38"/>
      <c r="L44" s="13">
        <f t="shared" si="15"/>
        <v>0</v>
      </c>
    </row>
    <row r="45" spans="2:12" x14ac:dyDescent="0.3">
      <c r="B45" s="5" t="s">
        <v>272</v>
      </c>
      <c r="F45" s="38"/>
      <c r="G45" s="38"/>
      <c r="H45" s="38"/>
      <c r="I45" s="38"/>
      <c r="J45" s="38"/>
      <c r="K45" s="38"/>
      <c r="L45" s="13">
        <f t="shared" si="15"/>
        <v>0</v>
      </c>
    </row>
    <row r="46" spans="2:12" x14ac:dyDescent="0.3">
      <c r="B46" s="6" t="s">
        <v>273</v>
      </c>
      <c r="F46" s="15">
        <f t="shared" ref="F46:K46" si="16">SUM(F38:F45)</f>
        <v>0</v>
      </c>
      <c r="G46" s="15">
        <f t="shared" si="16"/>
        <v>0</v>
      </c>
      <c r="H46" s="15">
        <f t="shared" si="16"/>
        <v>0</v>
      </c>
      <c r="I46" s="15">
        <f t="shared" si="16"/>
        <v>0</v>
      </c>
      <c r="J46" s="15">
        <f t="shared" si="16"/>
        <v>0</v>
      </c>
      <c r="K46" s="15">
        <f t="shared" si="16"/>
        <v>0</v>
      </c>
      <c r="L46" s="15">
        <f t="shared" si="15"/>
        <v>0</v>
      </c>
    </row>
    <row r="47" spans="2:12" x14ac:dyDescent="0.3">
      <c r="B47" s="69" t="s">
        <v>274</v>
      </c>
      <c r="C47" s="61"/>
      <c r="D47" s="61"/>
      <c r="E47" s="61"/>
      <c r="F47" s="61"/>
      <c r="G47" s="61"/>
      <c r="H47" s="61"/>
      <c r="I47" s="61"/>
      <c r="J47" s="61"/>
      <c r="K47" s="61"/>
      <c r="L47" s="61"/>
    </row>
    <row r="48" spans="2:12" x14ac:dyDescent="0.3">
      <c r="B48" s="5" t="s">
        <v>117</v>
      </c>
      <c r="F48" s="38"/>
      <c r="G48" s="38"/>
      <c r="H48" s="38"/>
      <c r="I48" s="38"/>
      <c r="J48" s="38"/>
      <c r="K48" s="38"/>
      <c r="L48" s="13">
        <f t="shared" ref="L48:L54" si="17">SUM(F48:K48)</f>
        <v>0</v>
      </c>
    </row>
    <row r="49" spans="2:29" x14ac:dyDescent="0.3">
      <c r="B49" s="5" t="s">
        <v>275</v>
      </c>
      <c r="F49" s="38"/>
      <c r="G49" s="38"/>
      <c r="H49" s="38"/>
      <c r="I49" s="38"/>
      <c r="J49" s="38"/>
      <c r="K49" s="38"/>
      <c r="L49" s="13">
        <f t="shared" si="17"/>
        <v>0</v>
      </c>
    </row>
    <row r="50" spans="2:29" x14ac:dyDescent="0.3">
      <c r="B50" s="5" t="s">
        <v>276</v>
      </c>
      <c r="F50" s="38"/>
      <c r="G50" s="38"/>
      <c r="H50" s="38"/>
      <c r="I50" s="38"/>
      <c r="J50" s="38"/>
      <c r="K50" s="38"/>
      <c r="L50" s="13">
        <f t="shared" si="17"/>
        <v>0</v>
      </c>
    </row>
    <row r="51" spans="2:29" x14ac:dyDescent="0.3">
      <c r="B51" s="5" t="s">
        <v>277</v>
      </c>
      <c r="F51" s="38"/>
      <c r="G51" s="38"/>
      <c r="H51" s="38"/>
      <c r="I51" s="38"/>
      <c r="J51" s="38"/>
      <c r="K51" s="38"/>
      <c r="L51" s="13">
        <f t="shared" si="17"/>
        <v>0</v>
      </c>
    </row>
    <row r="52" spans="2:29" x14ac:dyDescent="0.3">
      <c r="B52" s="5" t="s">
        <v>278</v>
      </c>
      <c r="F52" s="38"/>
      <c r="G52" s="38"/>
      <c r="H52" s="38"/>
      <c r="I52" s="38"/>
      <c r="J52" s="38"/>
      <c r="K52" s="38"/>
      <c r="L52" s="13">
        <f t="shared" si="17"/>
        <v>0</v>
      </c>
    </row>
    <row r="53" spans="2:29" x14ac:dyDescent="0.3">
      <c r="B53" s="5" t="s">
        <v>279</v>
      </c>
      <c r="F53" s="38"/>
      <c r="G53" s="38"/>
      <c r="H53" s="38"/>
      <c r="I53" s="38"/>
      <c r="J53" s="38"/>
      <c r="K53" s="38"/>
      <c r="L53" s="13">
        <f t="shared" si="17"/>
        <v>0</v>
      </c>
    </row>
    <row r="54" spans="2:29" x14ac:dyDescent="0.3">
      <c r="B54" s="6" t="s">
        <v>280</v>
      </c>
      <c r="F54" s="15">
        <f t="shared" ref="F54:K54" si="18">SUM(F48:F53)</f>
        <v>0</v>
      </c>
      <c r="G54" s="15">
        <f t="shared" si="18"/>
        <v>0</v>
      </c>
      <c r="H54" s="15">
        <f t="shared" si="18"/>
        <v>0</v>
      </c>
      <c r="I54" s="15">
        <f t="shared" si="18"/>
        <v>0</v>
      </c>
      <c r="J54" s="15">
        <f t="shared" si="18"/>
        <v>0</v>
      </c>
      <c r="K54" s="15">
        <f t="shared" si="18"/>
        <v>0</v>
      </c>
      <c r="L54" s="15">
        <f t="shared" si="17"/>
        <v>0</v>
      </c>
    </row>
    <row r="55" spans="2:29" x14ac:dyDescent="0.3">
      <c r="B55" s="69" t="s">
        <v>281</v>
      </c>
      <c r="C55" s="61"/>
      <c r="D55" s="61"/>
      <c r="E55" s="61"/>
      <c r="F55" s="61"/>
      <c r="G55" s="61"/>
      <c r="H55" s="61"/>
      <c r="I55" s="61"/>
      <c r="J55" s="61"/>
      <c r="K55" s="61"/>
      <c r="L55" s="61"/>
      <c r="M55" s="9"/>
      <c r="N55" s="64" t="s">
        <v>282</v>
      </c>
      <c r="O55" s="61"/>
      <c r="P55" s="61"/>
      <c r="Q55" s="61"/>
      <c r="R55" s="61"/>
      <c r="S55" s="61"/>
      <c r="T55" s="9"/>
      <c r="U55" s="64" t="s">
        <v>282</v>
      </c>
      <c r="V55" s="61"/>
      <c r="W55" s="61"/>
      <c r="X55" s="61"/>
      <c r="Y55" s="61"/>
      <c r="Z55" s="61"/>
      <c r="AA55" s="9"/>
      <c r="AB55" s="9"/>
      <c r="AC55" s="9"/>
    </row>
    <row r="56" spans="2:29" x14ac:dyDescent="0.3">
      <c r="B56" s="5" t="s">
        <v>283</v>
      </c>
      <c r="C56" s="67" t="s">
        <v>284</v>
      </c>
      <c r="D56" s="68"/>
      <c r="E56" s="68"/>
      <c r="G56" s="74" t="str">
        <f>IF($C$56="Transfer","→ NOT part of the INDI base","→ part of the INDI base")</f>
        <v>→ part of the INDI base</v>
      </c>
      <c r="H56" s="61"/>
      <c r="I56" s="61"/>
      <c r="J56" s="61"/>
      <c r="K56" s="61"/>
      <c r="L56" s="61"/>
      <c r="M56" s="50"/>
      <c r="T56" s="50"/>
      <c r="AA56" s="50"/>
    </row>
    <row r="57" spans="2:29" x14ac:dyDescent="0.3">
      <c r="B57" s="1"/>
      <c r="C57" s="38"/>
      <c r="D57" s="39"/>
      <c r="E57" s="34">
        <v>12</v>
      </c>
      <c r="F57" s="13">
        <f>IF(1&lt;=$H$8,$C57*IF(U57="",IF($E57="",12,$E57),U57)*IF(N57="",$D57,N57)*(1+SAL_IDX)^0,0)</f>
        <v>0</v>
      </c>
      <c r="G57" s="13">
        <f>IF(2&lt;=$H$8,$C57*IF(V57="",IF($E57="",12,$E57),V57)*IF(O57="",$D57,O57)*(1+SAL_IDX)^1,0)</f>
        <v>0</v>
      </c>
      <c r="H57" s="13">
        <f>IF(3&lt;=$H$8,$C57*IF(W57="",IF($E57="",12,$E57),W57)*IF(P57="",$D57,P57)*(1+SAL_IDX)^2,0)</f>
        <v>0</v>
      </c>
      <c r="I57" s="13">
        <f>IF(4&lt;=$H$8,$C57*IF(X57="",IF($E57="",12,$E57),X57)*IF(Q57="",$D57,Q57)*(1+SAL_IDX)^3,0)</f>
        <v>0</v>
      </c>
      <c r="J57" s="13">
        <f>IF(5&lt;=$H$8,$C57*IF(Y57="",IF($E57="",12,$E57),Y57)*IF(R57="",$D57,R57)*(1+SAL_IDX)^4,0)</f>
        <v>0</v>
      </c>
      <c r="K57" s="13">
        <f>IF(6&lt;=$H$8,$C57*IF(Z57="",IF($E57="",12,$E57),Z57)*IF(S57="",$D57,S57)*(1+SAL_IDX)^5,0)</f>
        <v>0</v>
      </c>
      <c r="L57" s="13">
        <f t="shared" ref="L57:L62" si="19">SUM(F57:K57)</f>
        <v>0</v>
      </c>
      <c r="M57" s="50"/>
      <c r="N57" s="39"/>
      <c r="O57" s="39"/>
      <c r="P57" s="39"/>
      <c r="Q57" s="39"/>
      <c r="R57" s="39"/>
      <c r="S57" s="39"/>
      <c r="T57" s="50"/>
      <c r="U57" s="53"/>
      <c r="V57" s="53"/>
      <c r="W57" s="53"/>
      <c r="X57" s="53"/>
      <c r="Y57" s="53"/>
      <c r="Z57" s="53"/>
      <c r="AA57" s="50"/>
      <c r="AB57" s="54">
        <f>SUMPRODUCT(($N$17:$S$17&lt;&gt;"")*((N57:S57="")*$D57+(N57:S57&lt;&gt;"")*N57:S57)*((U57:Z57="")*IF($E57="",12,$E57)+(U57:Z57&lt;&gt;"")*U57:Z57))</f>
        <v>0</v>
      </c>
      <c r="AC57" s="14" t="str">
        <f>IF(OR($H$8=0,AB57=0),"",AB57/(12*$H$8))</f>
        <v/>
      </c>
    </row>
    <row r="58" spans="2:29" x14ac:dyDescent="0.3">
      <c r="B58" s="1"/>
      <c r="C58" s="38"/>
      <c r="D58" s="39"/>
      <c r="E58" s="34">
        <v>12</v>
      </c>
      <c r="F58" s="13">
        <f>IF(1&lt;=$H$8,$C58*IF(U58="",IF($E58="",12,$E58),U58)*IF(N58="",$D58,N58)*(1+SAL_IDX)^0,0)</f>
        <v>0</v>
      </c>
      <c r="G58" s="13">
        <f>IF(2&lt;=$H$8,$C58*IF(V58="",IF($E58="",12,$E58),V58)*IF(O58="",$D58,O58)*(1+SAL_IDX)^1,0)</f>
        <v>0</v>
      </c>
      <c r="H58" s="13">
        <f>IF(3&lt;=$H$8,$C58*IF(W58="",IF($E58="",12,$E58),W58)*IF(P58="",$D58,P58)*(1+SAL_IDX)^2,0)</f>
        <v>0</v>
      </c>
      <c r="I58" s="13">
        <f>IF(4&lt;=$H$8,$C58*IF(X58="",IF($E58="",12,$E58),X58)*IF(Q58="",$D58,Q58)*(1+SAL_IDX)^3,0)</f>
        <v>0</v>
      </c>
      <c r="J58" s="13">
        <f>IF(5&lt;=$H$8,$C58*IF(Y58="",IF($E58="",12,$E58),Y58)*IF(R58="",$D58,R58)*(1+SAL_IDX)^4,0)</f>
        <v>0</v>
      </c>
      <c r="K58" s="13">
        <f>IF(6&lt;=$H$8,$C58*IF(Z58="",IF($E58="",12,$E58),Z58)*IF(S58="",$D58,S58)*(1+SAL_IDX)^5,0)</f>
        <v>0</v>
      </c>
      <c r="L58" s="13">
        <f t="shared" si="19"/>
        <v>0</v>
      </c>
      <c r="M58" s="50"/>
      <c r="N58" s="39"/>
      <c r="O58" s="39"/>
      <c r="P58" s="39"/>
      <c r="Q58" s="39"/>
      <c r="R58" s="39"/>
      <c r="S58" s="39"/>
      <c r="T58" s="50"/>
      <c r="U58" s="53"/>
      <c r="V58" s="53"/>
      <c r="W58" s="53"/>
      <c r="X58" s="53"/>
      <c r="Y58" s="53"/>
      <c r="Z58" s="53"/>
      <c r="AA58" s="50"/>
      <c r="AB58" s="54">
        <f>SUMPRODUCT(($N$17:$S$17&lt;&gt;"")*((N58:S58="")*$D58+(N58:S58&lt;&gt;"")*N58:S58)*((U58:Z58="")*IF($E58="",12,$E58)+(U58:Z58&lt;&gt;"")*U58:Z58))</f>
        <v>0</v>
      </c>
      <c r="AC58" s="14" t="str">
        <f>IF(OR($H$8=0,AB58=0),"",AB58/(12*$H$8))</f>
        <v/>
      </c>
    </row>
    <row r="59" spans="2:29" x14ac:dyDescent="0.3">
      <c r="B59" s="1"/>
      <c r="C59" s="38"/>
      <c r="D59" s="39"/>
      <c r="E59" s="34">
        <v>12</v>
      </c>
      <c r="F59" s="13">
        <f>IF(1&lt;=$H$8,$C59*IF(U59="",IF($E59="",12,$E59),U59)*IF(N59="",$D59,N59)*(1+SAL_IDX)^0,0)</f>
        <v>0</v>
      </c>
      <c r="G59" s="13">
        <f>IF(2&lt;=$H$8,$C59*IF(V59="",IF($E59="",12,$E59),V59)*IF(O59="",$D59,O59)*(1+SAL_IDX)^1,0)</f>
        <v>0</v>
      </c>
      <c r="H59" s="13">
        <f>IF(3&lt;=$H$8,$C59*IF(W59="",IF($E59="",12,$E59),W59)*IF(P59="",$D59,P59)*(1+SAL_IDX)^2,0)</f>
        <v>0</v>
      </c>
      <c r="I59" s="13">
        <f>IF(4&lt;=$H$8,$C59*IF(X59="",IF($E59="",12,$E59),X59)*IF(Q59="",$D59,Q59)*(1+SAL_IDX)^3,0)</f>
        <v>0</v>
      </c>
      <c r="J59" s="13">
        <f>IF(5&lt;=$H$8,$C59*IF(Y59="",IF($E59="",12,$E59),Y59)*IF(R59="",$D59,R59)*(1+SAL_IDX)^4,0)</f>
        <v>0</v>
      </c>
      <c r="K59" s="13">
        <f>IF(6&lt;=$H$8,$C59*IF(Z59="",IF($E59="",12,$E59),Z59)*IF(S59="",$D59,S59)*(1+SAL_IDX)^5,0)</f>
        <v>0</v>
      </c>
      <c r="L59" s="13">
        <f t="shared" si="19"/>
        <v>0</v>
      </c>
      <c r="M59" s="50"/>
      <c r="N59" s="39"/>
      <c r="O59" s="39"/>
      <c r="P59" s="39"/>
      <c r="Q59" s="39"/>
      <c r="R59" s="39"/>
      <c r="S59" s="39"/>
      <c r="T59" s="50"/>
      <c r="U59" s="53"/>
      <c r="V59" s="53"/>
      <c r="W59" s="53"/>
      <c r="X59" s="53"/>
      <c r="Y59" s="53"/>
      <c r="Z59" s="53"/>
      <c r="AA59" s="50"/>
      <c r="AB59" s="54">
        <f>SUMPRODUCT(($N$17:$S$17&lt;&gt;"")*((N59:S59="")*$D59+(N59:S59&lt;&gt;"")*N59:S59)*((U59:Z59="")*IF($E59="",12,$E59)+(U59:Z59&lt;&gt;"")*U59:Z59))</f>
        <v>0</v>
      </c>
      <c r="AC59" s="14" t="str">
        <f>IF(OR($H$8=0,AB59=0),"",AB59/(12*$H$8))</f>
        <v/>
      </c>
    </row>
    <row r="60" spans="2:29" x14ac:dyDescent="0.3">
      <c r="B60" s="1"/>
      <c r="C60" s="38"/>
      <c r="D60" s="39"/>
      <c r="E60" s="34">
        <v>12</v>
      </c>
      <c r="F60" s="13">
        <f>IF(1&lt;=$H$8,$C60*IF(U60="",IF($E60="",12,$E60),U60)*IF(N60="",$D60,N60)*(1+SAL_IDX)^0,0)</f>
        <v>0</v>
      </c>
      <c r="G60" s="13">
        <f>IF(2&lt;=$H$8,$C60*IF(V60="",IF($E60="",12,$E60),V60)*IF(O60="",$D60,O60)*(1+SAL_IDX)^1,0)</f>
        <v>0</v>
      </c>
      <c r="H60" s="13">
        <f>IF(3&lt;=$H$8,$C60*IF(W60="",IF($E60="",12,$E60),W60)*IF(P60="",$D60,P60)*(1+SAL_IDX)^2,0)</f>
        <v>0</v>
      </c>
      <c r="I60" s="13">
        <f>IF(4&lt;=$H$8,$C60*IF(X60="",IF($E60="",12,$E60),X60)*IF(Q60="",$D60,Q60)*(1+SAL_IDX)^3,0)</f>
        <v>0</v>
      </c>
      <c r="J60" s="13">
        <f>IF(5&lt;=$H$8,$C60*IF(Y60="",IF($E60="",12,$E60),Y60)*IF(R60="",$D60,R60)*(1+SAL_IDX)^4,0)</f>
        <v>0</v>
      </c>
      <c r="K60" s="13">
        <f>IF(6&lt;=$H$8,$C60*IF(Z60="",IF($E60="",12,$E60),Z60)*IF(S60="",$D60,S60)*(1+SAL_IDX)^5,0)</f>
        <v>0</v>
      </c>
      <c r="L60" s="13">
        <f t="shared" si="19"/>
        <v>0</v>
      </c>
      <c r="M60" s="50"/>
      <c r="N60" s="39"/>
      <c r="O60" s="39"/>
      <c r="P60" s="39"/>
      <c r="Q60" s="39"/>
      <c r="R60" s="39"/>
      <c r="S60" s="39"/>
      <c r="T60" s="50"/>
      <c r="U60" s="53"/>
      <c r="V60" s="53"/>
      <c r="W60" s="53"/>
      <c r="X60" s="53"/>
      <c r="Y60" s="53"/>
      <c r="Z60" s="53"/>
      <c r="AA60" s="50"/>
      <c r="AB60" s="54">
        <f>SUMPRODUCT(($N$17:$S$17&lt;&gt;"")*((N60:S60="")*$D60+(N60:S60&lt;&gt;"")*N60:S60)*((U60:Z60="")*IF($E60="",12,$E60)+(U60:Z60&lt;&gt;"")*U60:Z60))</f>
        <v>0</v>
      </c>
      <c r="AC60" s="14" t="str">
        <f>IF(OR($H$8=0,AB60=0),"",AB60/(12*$H$8))</f>
        <v/>
      </c>
    </row>
    <row r="61" spans="2:29" x14ac:dyDescent="0.3">
      <c r="B61" s="6" t="s">
        <v>285</v>
      </c>
      <c r="F61" s="15">
        <f t="shared" ref="F61:K61" si="20">SUM(F57:F60)</f>
        <v>0</v>
      </c>
      <c r="G61" s="15">
        <f t="shared" si="20"/>
        <v>0</v>
      </c>
      <c r="H61" s="15">
        <f t="shared" si="20"/>
        <v>0</v>
      </c>
      <c r="I61" s="15">
        <f t="shared" si="20"/>
        <v>0</v>
      </c>
      <c r="J61" s="15">
        <f t="shared" si="20"/>
        <v>0</v>
      </c>
      <c r="K61" s="15">
        <f t="shared" si="20"/>
        <v>0</v>
      </c>
      <c r="L61" s="15">
        <f t="shared" si="19"/>
        <v>0</v>
      </c>
    </row>
    <row r="62" spans="2:29" x14ac:dyDescent="0.3">
      <c r="B62" s="6" t="s">
        <v>286</v>
      </c>
      <c r="D62" s="10">
        <f>LKP_EXT</f>
        <v>0.47499999999999998</v>
      </c>
      <c r="F62" s="15">
        <f t="shared" ref="F62:K62" si="21">F61*(1+LKP_EXT)</f>
        <v>0</v>
      </c>
      <c r="G62" s="15">
        <f t="shared" si="21"/>
        <v>0</v>
      </c>
      <c r="H62" s="15">
        <f t="shared" si="21"/>
        <v>0</v>
      </c>
      <c r="I62" s="15">
        <f t="shared" si="21"/>
        <v>0</v>
      </c>
      <c r="J62" s="15">
        <f t="shared" si="21"/>
        <v>0</v>
      </c>
      <c r="K62" s="15">
        <f t="shared" si="21"/>
        <v>0</v>
      </c>
      <c r="L62" s="15">
        <f t="shared" si="19"/>
        <v>0</v>
      </c>
    </row>
    <row r="64" spans="2:29" ht="14.25" customHeight="1" x14ac:dyDescent="0.3">
      <c r="B64" s="64" t="s">
        <v>287</v>
      </c>
      <c r="C64" s="61"/>
      <c r="D64" s="61"/>
      <c r="E64" s="61"/>
      <c r="F64" s="61"/>
      <c r="G64" s="61"/>
      <c r="H64" s="61"/>
      <c r="I64" s="61"/>
      <c r="J64" s="61"/>
      <c r="K64" s="61"/>
      <c r="L64" s="61"/>
    </row>
    <row r="65" spans="2:12" x14ac:dyDescent="0.3">
      <c r="B65" s="5" t="s">
        <v>288</v>
      </c>
      <c r="F65" s="13">
        <f t="shared" ref="F65:K65" si="22">F34+F46+IF($C$56="Transfer",0,F62)</f>
        <v>0</v>
      </c>
      <c r="G65" s="13">
        <f t="shared" si="22"/>
        <v>0</v>
      </c>
      <c r="H65" s="13">
        <f t="shared" si="22"/>
        <v>0</v>
      </c>
      <c r="I65" s="13">
        <f t="shared" si="22"/>
        <v>0</v>
      </c>
      <c r="J65" s="13">
        <f t="shared" si="22"/>
        <v>0</v>
      </c>
      <c r="K65" s="13">
        <f t="shared" si="22"/>
        <v>0</v>
      </c>
      <c r="L65" s="13">
        <f>SUM(F65:K65)</f>
        <v>0</v>
      </c>
    </row>
    <row r="66" spans="2:12" x14ac:dyDescent="0.3">
      <c r="B66" s="5" t="s">
        <v>289</v>
      </c>
      <c r="D66" s="10">
        <f>IFERROR(VLOOKUP($C$7,INST_TAB,5,FALSE()),INDI_KI)</f>
        <v>0.28989999999999999</v>
      </c>
      <c r="F66" s="13">
        <f t="shared" ref="F66:K66" si="23">F65*$D$66</f>
        <v>0</v>
      </c>
      <c r="G66" s="13">
        <f t="shared" si="23"/>
        <v>0</v>
      </c>
      <c r="H66" s="13">
        <f t="shared" si="23"/>
        <v>0</v>
      </c>
      <c r="I66" s="13">
        <f t="shared" si="23"/>
        <v>0</v>
      </c>
      <c r="J66" s="13">
        <f t="shared" si="23"/>
        <v>0</v>
      </c>
      <c r="K66" s="13">
        <f t="shared" si="23"/>
        <v>0</v>
      </c>
      <c r="L66" s="13">
        <f>SUM(F66:K66)</f>
        <v>0</v>
      </c>
    </row>
    <row r="68" spans="2:12" ht="21.75" customHeight="1" x14ac:dyDescent="0.3">
      <c r="B68" s="40" t="s">
        <v>290</v>
      </c>
      <c r="C68" s="41"/>
      <c r="D68" s="41"/>
      <c r="E68" s="41"/>
      <c r="F68" s="42">
        <f t="shared" ref="F68:K68" si="24">F34+F46+F54+F62+F66</f>
        <v>0</v>
      </c>
      <c r="G68" s="42">
        <f t="shared" si="24"/>
        <v>0</v>
      </c>
      <c r="H68" s="42">
        <f t="shared" si="24"/>
        <v>0</v>
      </c>
      <c r="I68" s="42">
        <f t="shared" si="24"/>
        <v>0</v>
      </c>
      <c r="J68" s="42">
        <f t="shared" si="24"/>
        <v>0</v>
      </c>
      <c r="K68" s="42">
        <f t="shared" si="24"/>
        <v>0</v>
      </c>
      <c r="L68" s="42">
        <f>SUM(F68:K68)</f>
        <v>0</v>
      </c>
    </row>
    <row r="70" spans="2:12" ht="19.5" customHeight="1" x14ac:dyDescent="0.3">
      <c r="B70" s="64" t="s">
        <v>291</v>
      </c>
      <c r="C70" s="61"/>
      <c r="D70" s="61"/>
      <c r="E70" s="61"/>
      <c r="F70" s="61"/>
      <c r="G70" s="61"/>
      <c r="H70" s="61"/>
      <c r="I70" s="61"/>
      <c r="J70" s="61"/>
      <c r="K70" s="61"/>
      <c r="L70" s="61"/>
    </row>
    <row r="71" spans="2:12" x14ac:dyDescent="0.3">
      <c r="B71" s="5" t="s">
        <v>292</v>
      </c>
      <c r="D71" s="36">
        <f>IF($H$12=0,1,IFERROR(SUMPRODUCT((C19:C26-(C19:C26&gt;$H$12)*(C19:C26-$H$12))*AB19:AB26)/SUMPRODUCT(C19:C26*AB19:AB26),1))</f>
        <v>1</v>
      </c>
      <c r="F71" s="13">
        <f t="shared" ref="F71:K71" si="25">SUM(F19:F26)*$D$71+SUM(F28:F31)</f>
        <v>0</v>
      </c>
      <c r="G71" s="13">
        <f t="shared" si="25"/>
        <v>0</v>
      </c>
      <c r="H71" s="13">
        <f t="shared" si="25"/>
        <v>0</v>
      </c>
      <c r="I71" s="13">
        <f t="shared" si="25"/>
        <v>0</v>
      </c>
      <c r="J71" s="13">
        <f t="shared" si="25"/>
        <v>0</v>
      </c>
      <c r="K71" s="13">
        <f t="shared" si="25"/>
        <v>0</v>
      </c>
      <c r="L71" s="13">
        <f>SUM(F71:K71)</f>
        <v>0</v>
      </c>
    </row>
    <row r="72" spans="2:12" x14ac:dyDescent="0.3">
      <c r="B72" s="5" t="s">
        <v>293</v>
      </c>
      <c r="D72" s="10">
        <f>$C$13</f>
        <v>0.59859999999999991</v>
      </c>
      <c r="F72" s="13">
        <f t="shared" ref="F72:K72" si="26">F71*$C$13</f>
        <v>0</v>
      </c>
      <c r="G72" s="13">
        <f t="shared" si="26"/>
        <v>0</v>
      </c>
      <c r="H72" s="13">
        <f t="shared" si="26"/>
        <v>0</v>
      </c>
      <c r="I72" s="13">
        <f t="shared" si="26"/>
        <v>0</v>
      </c>
      <c r="J72" s="13">
        <f t="shared" si="26"/>
        <v>0</v>
      </c>
      <c r="K72" s="13">
        <f t="shared" si="26"/>
        <v>0</v>
      </c>
      <c r="L72" s="13">
        <f>SUM(F72:K72)</f>
        <v>0</v>
      </c>
    </row>
    <row r="73" spans="2:12" x14ac:dyDescent="0.3">
      <c r="B73" s="5" t="s">
        <v>294</v>
      </c>
      <c r="F73" s="13">
        <f t="shared" ref="F73:K73" si="27">F46+F54+F62-IF($H$13="No",F48,0)</f>
        <v>0</v>
      </c>
      <c r="G73" s="13">
        <f t="shared" si="27"/>
        <v>0</v>
      </c>
      <c r="H73" s="13">
        <f t="shared" si="27"/>
        <v>0</v>
      </c>
      <c r="I73" s="13">
        <f t="shared" si="27"/>
        <v>0</v>
      </c>
      <c r="J73" s="13">
        <f t="shared" si="27"/>
        <v>0</v>
      </c>
      <c r="K73" s="13">
        <f t="shared" si="27"/>
        <v>0</v>
      </c>
      <c r="L73" s="13">
        <f>SUM(F73:K73)</f>
        <v>0</v>
      </c>
    </row>
    <row r="74" spans="2:12" x14ac:dyDescent="0.3">
      <c r="B74" s="5" t="s">
        <v>295</v>
      </c>
      <c r="D74" s="10">
        <f>$C$12</f>
        <v>0</v>
      </c>
      <c r="F74" s="13">
        <f t="shared" ref="F74:K74" si="28">IF($C$12=0,0,IF($H$11="Share of grant",IFERROR((F71+F72+F73)*$C$12/(1-$C$12),0),IF($H$11="Total direct costs",(F71+F72+F73-F52)*$C$12,(F71+F72+F46+IF($C$56="Transfer",0,F62))*$C$12)))</f>
        <v>0</v>
      </c>
      <c r="G74" s="13">
        <f t="shared" si="28"/>
        <v>0</v>
      </c>
      <c r="H74" s="13">
        <f t="shared" si="28"/>
        <v>0</v>
      </c>
      <c r="I74" s="13">
        <f t="shared" si="28"/>
        <v>0</v>
      </c>
      <c r="J74" s="13">
        <f t="shared" si="28"/>
        <v>0</v>
      </c>
      <c r="K74" s="13">
        <f t="shared" si="28"/>
        <v>0</v>
      </c>
      <c r="L74" s="13">
        <f>SUM(F74:K74)</f>
        <v>0</v>
      </c>
    </row>
    <row r="75" spans="2:12" x14ac:dyDescent="0.3">
      <c r="B75" s="32" t="s">
        <v>296</v>
      </c>
      <c r="F75" s="33">
        <f t="shared" ref="F75:K75" si="29">F71+F72+F73+F74</f>
        <v>0</v>
      </c>
      <c r="G75" s="33">
        <f t="shared" si="29"/>
        <v>0</v>
      </c>
      <c r="H75" s="33">
        <f t="shared" si="29"/>
        <v>0</v>
      </c>
      <c r="I75" s="33">
        <f t="shared" si="29"/>
        <v>0</v>
      </c>
      <c r="J75" s="33">
        <f t="shared" si="29"/>
        <v>0</v>
      </c>
      <c r="K75" s="33">
        <f t="shared" si="29"/>
        <v>0</v>
      </c>
      <c r="L75" s="33">
        <f>SUM(F75:K75)</f>
        <v>0</v>
      </c>
    </row>
    <row r="77" spans="2:12" ht="19.5" customHeight="1" x14ac:dyDescent="0.3">
      <c r="B77" s="64" t="s">
        <v>297</v>
      </c>
      <c r="C77" s="61"/>
      <c r="D77" s="61"/>
      <c r="E77" s="61"/>
      <c r="F77" s="61"/>
      <c r="G77" s="61"/>
      <c r="H77" s="61"/>
      <c r="I77" s="61"/>
      <c r="J77" s="61"/>
      <c r="K77" s="61"/>
      <c r="L77" s="61"/>
    </row>
    <row r="78" spans="2:12" x14ac:dyDescent="0.3">
      <c r="B78" s="5" t="s">
        <v>298</v>
      </c>
      <c r="F78" s="13">
        <f t="shared" ref="F78:K78" si="30">F34-F71-F72</f>
        <v>0</v>
      </c>
      <c r="G78" s="13">
        <f t="shared" si="30"/>
        <v>0</v>
      </c>
      <c r="H78" s="13">
        <f t="shared" si="30"/>
        <v>0</v>
      </c>
      <c r="I78" s="13">
        <f t="shared" si="30"/>
        <v>0</v>
      </c>
      <c r="J78" s="13">
        <f t="shared" si="30"/>
        <v>0</v>
      </c>
      <c r="K78" s="13">
        <f t="shared" si="30"/>
        <v>0</v>
      </c>
      <c r="L78" s="13">
        <f>SUM(F78:K78)</f>
        <v>0</v>
      </c>
    </row>
    <row r="79" spans="2:12" x14ac:dyDescent="0.3">
      <c r="B79" s="5" t="s">
        <v>299</v>
      </c>
      <c r="F79" s="13">
        <f t="shared" ref="F79:K79" si="31">IF($H$13="No",F48,0)</f>
        <v>0</v>
      </c>
      <c r="G79" s="13">
        <f t="shared" si="31"/>
        <v>0</v>
      </c>
      <c r="H79" s="13">
        <f t="shared" si="31"/>
        <v>0</v>
      </c>
      <c r="I79" s="13">
        <f t="shared" si="31"/>
        <v>0</v>
      </c>
      <c r="J79" s="13">
        <f t="shared" si="31"/>
        <v>0</v>
      </c>
      <c r="K79" s="13">
        <f t="shared" si="31"/>
        <v>0</v>
      </c>
      <c r="L79" s="13">
        <f>SUM(F79:K79)</f>
        <v>0</v>
      </c>
    </row>
    <row r="80" spans="2:12" x14ac:dyDescent="0.3">
      <c r="B80" s="5" t="s">
        <v>300</v>
      </c>
      <c r="F80" s="13">
        <f t="shared" ref="F80:K80" si="32">F66-F74</f>
        <v>0</v>
      </c>
      <c r="G80" s="13">
        <f t="shared" si="32"/>
        <v>0</v>
      </c>
      <c r="H80" s="13">
        <f t="shared" si="32"/>
        <v>0</v>
      </c>
      <c r="I80" s="13">
        <f t="shared" si="32"/>
        <v>0</v>
      </c>
      <c r="J80" s="13">
        <f t="shared" si="32"/>
        <v>0</v>
      </c>
      <c r="K80" s="13">
        <f t="shared" si="32"/>
        <v>0</v>
      </c>
      <c r="L80" s="13">
        <f>SUM(F80:K80)</f>
        <v>0</v>
      </c>
    </row>
    <row r="81" spans="2:12" x14ac:dyDescent="0.3">
      <c r="B81" s="32" t="s">
        <v>214</v>
      </c>
      <c r="D81" s="43" t="str">
        <f>IF(ROUND($L$81-($L$68-$L$75),2)=0,"","DISCREPANCY!")</f>
        <v/>
      </c>
      <c r="F81" s="33">
        <f t="shared" ref="F81:K81" si="33">F78+F79+F80</f>
        <v>0</v>
      </c>
      <c r="G81" s="33">
        <f t="shared" si="33"/>
        <v>0</v>
      </c>
      <c r="H81" s="33">
        <f t="shared" si="33"/>
        <v>0</v>
      </c>
      <c r="I81" s="33">
        <f t="shared" si="33"/>
        <v>0</v>
      </c>
      <c r="J81" s="33">
        <f t="shared" si="33"/>
        <v>0</v>
      </c>
      <c r="K81" s="33">
        <f t="shared" si="33"/>
        <v>0</v>
      </c>
      <c r="L81" s="33">
        <f>SUM(F81:K81)</f>
        <v>0</v>
      </c>
    </row>
    <row r="82" spans="2:12" x14ac:dyDescent="0.3">
      <c r="B82" s="5" t="s">
        <v>301</v>
      </c>
      <c r="F82" s="66" t="str">
        <f>IF($C$14=0,"",IF($L$82&gt;=$C$14,"— meets the funder's co-financing requirement","— BELOW the funder's co-financing requirement"))</f>
        <v/>
      </c>
      <c r="G82" s="61"/>
      <c r="H82" s="61"/>
      <c r="I82" s="61"/>
      <c r="J82" s="61"/>
      <c r="K82" s="61"/>
      <c r="L82" s="16">
        <f>IF($L$68=0,0,$L$81/$L$68)</f>
        <v>0</v>
      </c>
    </row>
    <row r="84" spans="2:12" ht="19.5" customHeight="1" x14ac:dyDescent="0.3">
      <c r="B84" s="64" t="s">
        <v>302</v>
      </c>
      <c r="C84" s="61"/>
      <c r="D84" s="61"/>
      <c r="E84" s="61"/>
      <c r="F84" s="61"/>
      <c r="G84" s="61"/>
      <c r="H84" s="61"/>
      <c r="I84" s="61"/>
      <c r="J84" s="61"/>
      <c r="K84" s="61"/>
      <c r="L84" s="61"/>
    </row>
    <row r="85" spans="2:12" x14ac:dyDescent="0.3">
      <c r="B85" s="5" t="s">
        <v>303</v>
      </c>
      <c r="F85" s="38"/>
      <c r="G85" s="38"/>
      <c r="H85" s="38"/>
      <c r="I85" s="38"/>
      <c r="J85" s="38"/>
      <c r="K85" s="38"/>
      <c r="L85" s="13">
        <f>SUM(F85:K85)</f>
        <v>0</v>
      </c>
    </row>
    <row r="86" spans="2:12" x14ac:dyDescent="0.3">
      <c r="B86" s="5" t="s">
        <v>304</v>
      </c>
      <c r="F86" s="13" t="str">
        <f t="shared" ref="F86:L86" si="34">IF($L$85=0,"",F85-F75)</f>
        <v/>
      </c>
      <c r="G86" s="13" t="str">
        <f t="shared" si="34"/>
        <v/>
      </c>
      <c r="H86" s="13" t="str">
        <f t="shared" si="34"/>
        <v/>
      </c>
      <c r="I86" s="13" t="str">
        <f t="shared" si="34"/>
        <v/>
      </c>
      <c r="J86" s="13" t="str">
        <f t="shared" si="34"/>
        <v/>
      </c>
      <c r="K86" s="13" t="str">
        <f t="shared" si="34"/>
        <v/>
      </c>
      <c r="L86" s="15" t="str">
        <f t="shared" si="34"/>
        <v/>
      </c>
    </row>
    <row r="88" spans="2:12" x14ac:dyDescent="0.3">
      <c r="B88" s="63" t="s">
        <v>305</v>
      </c>
      <c r="C88" s="61"/>
      <c r="D88" s="61"/>
      <c r="E88" s="61"/>
      <c r="F88" s="61"/>
      <c r="G88" s="61"/>
      <c r="H88" s="61"/>
      <c r="I88" s="61"/>
      <c r="J88" s="61"/>
      <c r="K88" s="61"/>
      <c r="L88" s="61"/>
    </row>
    <row r="90" spans="2:12" x14ac:dyDescent="0.3">
      <c r="B90" s="12" t="s">
        <v>331</v>
      </c>
      <c r="F90" s="37">
        <f t="shared" ref="F90:K90" si="35">F17</f>
        <v>2027</v>
      </c>
      <c r="G90" s="37">
        <f t="shared" si="35"/>
        <v>2028</v>
      </c>
      <c r="H90" s="37">
        <f t="shared" si="35"/>
        <v>2029</v>
      </c>
      <c r="I90" s="37" t="str">
        <f t="shared" si="35"/>
        <v/>
      </c>
      <c r="J90" s="37" t="str">
        <f t="shared" si="35"/>
        <v/>
      </c>
      <c r="K90" s="37" t="str">
        <f t="shared" si="35"/>
        <v/>
      </c>
      <c r="L90" s="12" t="s">
        <v>332</v>
      </c>
    </row>
    <row r="91" spans="2:12" x14ac:dyDescent="0.3">
      <c r="B91" s="6" t="s">
        <v>333</v>
      </c>
    </row>
    <row r="92" spans="2:12" x14ac:dyDescent="0.3">
      <c r="B92" s="5" t="str">
        <f t="shared" ref="B92:B99" si="36">IF(B19="","",B19)</f>
        <v>Salary 1 (role/name)</v>
      </c>
      <c r="F92" s="46">
        <f t="shared" ref="F92:L99" si="37">IF($H$9=0,0,F19/$H$9)</f>
        <v>0</v>
      </c>
      <c r="G92" s="46">
        <f t="shared" si="37"/>
        <v>0</v>
      </c>
      <c r="H92" s="46">
        <f t="shared" si="37"/>
        <v>0</v>
      </c>
      <c r="I92" s="46">
        <f t="shared" si="37"/>
        <v>0</v>
      </c>
      <c r="J92" s="46">
        <f t="shared" si="37"/>
        <v>0</v>
      </c>
      <c r="K92" s="46">
        <f t="shared" si="37"/>
        <v>0</v>
      </c>
      <c r="L92" s="46">
        <f t="shared" si="37"/>
        <v>0</v>
      </c>
    </row>
    <row r="93" spans="2:12" x14ac:dyDescent="0.3">
      <c r="B93" s="5" t="str">
        <f t="shared" si="36"/>
        <v/>
      </c>
      <c r="F93" s="46">
        <f t="shared" si="37"/>
        <v>0</v>
      </c>
      <c r="G93" s="46">
        <f t="shared" si="37"/>
        <v>0</v>
      </c>
      <c r="H93" s="46">
        <f t="shared" si="37"/>
        <v>0</v>
      </c>
      <c r="I93" s="46">
        <f t="shared" si="37"/>
        <v>0</v>
      </c>
      <c r="J93" s="46">
        <f t="shared" si="37"/>
        <v>0</v>
      </c>
      <c r="K93" s="46">
        <f t="shared" si="37"/>
        <v>0</v>
      </c>
      <c r="L93" s="46">
        <f t="shared" si="37"/>
        <v>0</v>
      </c>
    </row>
    <row r="94" spans="2:12" x14ac:dyDescent="0.3">
      <c r="B94" s="5" t="str">
        <f t="shared" si="36"/>
        <v/>
      </c>
      <c r="F94" s="46">
        <f t="shared" si="37"/>
        <v>0</v>
      </c>
      <c r="G94" s="46">
        <f t="shared" si="37"/>
        <v>0</v>
      </c>
      <c r="H94" s="46">
        <f t="shared" si="37"/>
        <v>0</v>
      </c>
      <c r="I94" s="46">
        <f t="shared" si="37"/>
        <v>0</v>
      </c>
      <c r="J94" s="46">
        <f t="shared" si="37"/>
        <v>0</v>
      </c>
      <c r="K94" s="46">
        <f t="shared" si="37"/>
        <v>0</v>
      </c>
      <c r="L94" s="46">
        <f t="shared" si="37"/>
        <v>0</v>
      </c>
    </row>
    <row r="95" spans="2:12" x14ac:dyDescent="0.3">
      <c r="B95" s="5" t="str">
        <f t="shared" si="36"/>
        <v/>
      </c>
      <c r="F95" s="46">
        <f t="shared" si="37"/>
        <v>0</v>
      </c>
      <c r="G95" s="46">
        <f t="shared" si="37"/>
        <v>0</v>
      </c>
      <c r="H95" s="46">
        <f t="shared" si="37"/>
        <v>0</v>
      </c>
      <c r="I95" s="46">
        <f t="shared" si="37"/>
        <v>0</v>
      </c>
      <c r="J95" s="46">
        <f t="shared" si="37"/>
        <v>0</v>
      </c>
      <c r="K95" s="46">
        <f t="shared" si="37"/>
        <v>0</v>
      </c>
      <c r="L95" s="46">
        <f t="shared" si="37"/>
        <v>0</v>
      </c>
    </row>
    <row r="96" spans="2:12" x14ac:dyDescent="0.3">
      <c r="B96" s="5" t="str">
        <f t="shared" si="36"/>
        <v/>
      </c>
      <c r="F96" s="46">
        <f t="shared" si="37"/>
        <v>0</v>
      </c>
      <c r="G96" s="46">
        <f t="shared" si="37"/>
        <v>0</v>
      </c>
      <c r="H96" s="46">
        <f t="shared" si="37"/>
        <v>0</v>
      </c>
      <c r="I96" s="46">
        <f t="shared" si="37"/>
        <v>0</v>
      </c>
      <c r="J96" s="46">
        <f t="shared" si="37"/>
        <v>0</v>
      </c>
      <c r="K96" s="46">
        <f t="shared" si="37"/>
        <v>0</v>
      </c>
      <c r="L96" s="46">
        <f t="shared" si="37"/>
        <v>0</v>
      </c>
    </row>
    <row r="97" spans="2:12" x14ac:dyDescent="0.3">
      <c r="B97" s="5" t="str">
        <f t="shared" si="36"/>
        <v/>
      </c>
      <c r="F97" s="46">
        <f t="shared" si="37"/>
        <v>0</v>
      </c>
      <c r="G97" s="46">
        <f t="shared" si="37"/>
        <v>0</v>
      </c>
      <c r="H97" s="46">
        <f t="shared" si="37"/>
        <v>0</v>
      </c>
      <c r="I97" s="46">
        <f t="shared" si="37"/>
        <v>0</v>
      </c>
      <c r="J97" s="46">
        <f t="shared" si="37"/>
        <v>0</v>
      </c>
      <c r="K97" s="46">
        <f t="shared" si="37"/>
        <v>0</v>
      </c>
      <c r="L97" s="46">
        <f t="shared" si="37"/>
        <v>0</v>
      </c>
    </row>
    <row r="98" spans="2:12" x14ac:dyDescent="0.3">
      <c r="B98" s="5" t="str">
        <f t="shared" si="36"/>
        <v/>
      </c>
      <c r="F98" s="46">
        <f t="shared" si="37"/>
        <v>0</v>
      </c>
      <c r="G98" s="46">
        <f t="shared" si="37"/>
        <v>0</v>
      </c>
      <c r="H98" s="46">
        <f t="shared" si="37"/>
        <v>0</v>
      </c>
      <c r="I98" s="46">
        <f t="shared" si="37"/>
        <v>0</v>
      </c>
      <c r="J98" s="46">
        <f t="shared" si="37"/>
        <v>0</v>
      </c>
      <c r="K98" s="46">
        <f t="shared" si="37"/>
        <v>0</v>
      </c>
      <c r="L98" s="46">
        <f t="shared" si="37"/>
        <v>0</v>
      </c>
    </row>
    <row r="99" spans="2:12" x14ac:dyDescent="0.3">
      <c r="B99" s="5" t="str">
        <f t="shared" si="36"/>
        <v/>
      </c>
      <c r="F99" s="46">
        <f t="shared" si="37"/>
        <v>0</v>
      </c>
      <c r="G99" s="46">
        <f t="shared" si="37"/>
        <v>0</v>
      </c>
      <c r="H99" s="46">
        <f t="shared" si="37"/>
        <v>0</v>
      </c>
      <c r="I99" s="46">
        <f t="shared" si="37"/>
        <v>0</v>
      </c>
      <c r="J99" s="46">
        <f t="shared" si="37"/>
        <v>0</v>
      </c>
      <c r="K99" s="46">
        <f t="shared" si="37"/>
        <v>0</v>
      </c>
      <c r="L99" s="46">
        <f t="shared" si="37"/>
        <v>0</v>
      </c>
    </row>
    <row r="100" spans="2:12" x14ac:dyDescent="0.3">
      <c r="B100" s="6" t="s">
        <v>259</v>
      </c>
    </row>
    <row r="101" spans="2:12" x14ac:dyDescent="0.3">
      <c r="B101" s="5" t="str">
        <f>IF(B28="","",B28)</f>
        <v/>
      </c>
      <c r="F101" s="46">
        <f t="shared" ref="F101:L107" si="38">IF($H$9=0,0,F28/$H$9)</f>
        <v>0</v>
      </c>
      <c r="G101" s="46">
        <f t="shared" si="38"/>
        <v>0</v>
      </c>
      <c r="H101" s="46">
        <f t="shared" si="38"/>
        <v>0</v>
      </c>
      <c r="I101" s="46">
        <f t="shared" si="38"/>
        <v>0</v>
      </c>
      <c r="J101" s="46">
        <f t="shared" si="38"/>
        <v>0</v>
      </c>
      <c r="K101" s="46">
        <f t="shared" si="38"/>
        <v>0</v>
      </c>
      <c r="L101" s="46">
        <f t="shared" si="38"/>
        <v>0</v>
      </c>
    </row>
    <row r="102" spans="2:12" x14ac:dyDescent="0.3">
      <c r="B102" s="5" t="str">
        <f>IF(B29="","",B29)</f>
        <v/>
      </c>
      <c r="F102" s="46">
        <f t="shared" si="38"/>
        <v>0</v>
      </c>
      <c r="G102" s="46">
        <f t="shared" si="38"/>
        <v>0</v>
      </c>
      <c r="H102" s="46">
        <f t="shared" si="38"/>
        <v>0</v>
      </c>
      <c r="I102" s="46">
        <f t="shared" si="38"/>
        <v>0</v>
      </c>
      <c r="J102" s="46">
        <f t="shared" si="38"/>
        <v>0</v>
      </c>
      <c r="K102" s="46">
        <f t="shared" si="38"/>
        <v>0</v>
      </c>
      <c r="L102" s="46">
        <f t="shared" si="38"/>
        <v>0</v>
      </c>
    </row>
    <row r="103" spans="2:12" x14ac:dyDescent="0.3">
      <c r="B103" s="5" t="str">
        <f>IF(B30="","",B30)</f>
        <v/>
      </c>
      <c r="F103" s="46">
        <f t="shared" si="38"/>
        <v>0</v>
      </c>
      <c r="G103" s="46">
        <f t="shared" si="38"/>
        <v>0</v>
      </c>
      <c r="H103" s="46">
        <f t="shared" si="38"/>
        <v>0</v>
      </c>
      <c r="I103" s="46">
        <f t="shared" si="38"/>
        <v>0</v>
      </c>
      <c r="J103" s="46">
        <f t="shared" si="38"/>
        <v>0</v>
      </c>
      <c r="K103" s="46">
        <f t="shared" si="38"/>
        <v>0</v>
      </c>
      <c r="L103" s="46">
        <f t="shared" si="38"/>
        <v>0</v>
      </c>
    </row>
    <row r="104" spans="2:12" x14ac:dyDescent="0.3">
      <c r="B104" s="5" t="str">
        <f>IF(B31="","",B31)</f>
        <v/>
      </c>
      <c r="F104" s="46">
        <f t="shared" si="38"/>
        <v>0</v>
      </c>
      <c r="G104" s="46">
        <f t="shared" si="38"/>
        <v>0</v>
      </c>
      <c r="H104" s="46">
        <f t="shared" si="38"/>
        <v>0</v>
      </c>
      <c r="I104" s="46">
        <f t="shared" si="38"/>
        <v>0</v>
      </c>
      <c r="J104" s="46">
        <f t="shared" si="38"/>
        <v>0</v>
      </c>
      <c r="K104" s="46">
        <f t="shared" si="38"/>
        <v>0</v>
      </c>
      <c r="L104" s="46">
        <f t="shared" si="38"/>
        <v>0</v>
      </c>
    </row>
    <row r="105" spans="2:12" x14ac:dyDescent="0.3">
      <c r="B105" s="6" t="s">
        <v>334</v>
      </c>
      <c r="F105" s="47">
        <f t="shared" si="38"/>
        <v>0</v>
      </c>
      <c r="G105" s="47">
        <f t="shared" si="38"/>
        <v>0</v>
      </c>
      <c r="H105" s="47">
        <f t="shared" si="38"/>
        <v>0</v>
      </c>
      <c r="I105" s="47">
        <f t="shared" si="38"/>
        <v>0</v>
      </c>
      <c r="J105" s="47">
        <f t="shared" si="38"/>
        <v>0</v>
      </c>
      <c r="K105" s="47">
        <f t="shared" si="38"/>
        <v>0</v>
      </c>
      <c r="L105" s="47">
        <f t="shared" si="38"/>
        <v>0</v>
      </c>
    </row>
    <row r="106" spans="2:12" x14ac:dyDescent="0.3">
      <c r="B106" s="5" t="s">
        <v>335</v>
      </c>
      <c r="F106" s="46">
        <f t="shared" si="38"/>
        <v>0</v>
      </c>
      <c r="G106" s="46">
        <f t="shared" si="38"/>
        <v>0</v>
      </c>
      <c r="H106" s="46">
        <f t="shared" si="38"/>
        <v>0</v>
      </c>
      <c r="I106" s="46">
        <f t="shared" si="38"/>
        <v>0</v>
      </c>
      <c r="J106" s="46">
        <f t="shared" si="38"/>
        <v>0</v>
      </c>
      <c r="K106" s="46">
        <f t="shared" si="38"/>
        <v>0</v>
      </c>
      <c r="L106" s="46">
        <f t="shared" si="38"/>
        <v>0</v>
      </c>
    </row>
    <row r="107" spans="2:12" x14ac:dyDescent="0.3">
      <c r="B107" s="6" t="s">
        <v>336</v>
      </c>
      <c r="F107" s="47">
        <f t="shared" si="38"/>
        <v>0</v>
      </c>
      <c r="G107" s="47">
        <f t="shared" si="38"/>
        <v>0</v>
      </c>
      <c r="H107" s="47">
        <f t="shared" si="38"/>
        <v>0</v>
      </c>
      <c r="I107" s="47">
        <f t="shared" si="38"/>
        <v>0</v>
      </c>
      <c r="J107" s="47">
        <f t="shared" si="38"/>
        <v>0</v>
      </c>
      <c r="K107" s="47">
        <f t="shared" si="38"/>
        <v>0</v>
      </c>
      <c r="L107" s="47">
        <f t="shared" si="38"/>
        <v>0</v>
      </c>
    </row>
    <row r="109" spans="2:12" x14ac:dyDescent="0.3">
      <c r="B109" s="6" t="s">
        <v>337</v>
      </c>
    </row>
    <row r="110" spans="2:12" x14ac:dyDescent="0.3">
      <c r="B110" s="5" t="s">
        <v>265</v>
      </c>
      <c r="F110" s="46">
        <f t="shared" ref="F110:L118" si="39">IF($H$9=0,0,F38/$H$9)</f>
        <v>0</v>
      </c>
      <c r="G110" s="46">
        <f t="shared" si="39"/>
        <v>0</v>
      </c>
      <c r="H110" s="46">
        <f t="shared" si="39"/>
        <v>0</v>
      </c>
      <c r="I110" s="46">
        <f t="shared" si="39"/>
        <v>0</v>
      </c>
      <c r="J110" s="46">
        <f t="shared" si="39"/>
        <v>0</v>
      </c>
      <c r="K110" s="46">
        <f t="shared" si="39"/>
        <v>0</v>
      </c>
      <c r="L110" s="46">
        <f t="shared" si="39"/>
        <v>0</v>
      </c>
    </row>
    <row r="111" spans="2:12" x14ac:dyDescent="0.3">
      <c r="B111" s="5" t="s">
        <v>266</v>
      </c>
      <c r="F111" s="46">
        <f t="shared" si="39"/>
        <v>0</v>
      </c>
      <c r="G111" s="46">
        <f t="shared" si="39"/>
        <v>0</v>
      </c>
      <c r="H111" s="46">
        <f t="shared" si="39"/>
        <v>0</v>
      </c>
      <c r="I111" s="46">
        <f t="shared" si="39"/>
        <v>0</v>
      </c>
      <c r="J111" s="46">
        <f t="shared" si="39"/>
        <v>0</v>
      </c>
      <c r="K111" s="46">
        <f t="shared" si="39"/>
        <v>0</v>
      </c>
      <c r="L111" s="46">
        <f t="shared" si="39"/>
        <v>0</v>
      </c>
    </row>
    <row r="112" spans="2:12" x14ac:dyDescent="0.3">
      <c r="B112" s="5" t="s">
        <v>267</v>
      </c>
      <c r="F112" s="46">
        <f t="shared" si="39"/>
        <v>0</v>
      </c>
      <c r="G112" s="46">
        <f t="shared" si="39"/>
        <v>0</v>
      </c>
      <c r="H112" s="46">
        <f t="shared" si="39"/>
        <v>0</v>
      </c>
      <c r="I112" s="46">
        <f t="shared" si="39"/>
        <v>0</v>
      </c>
      <c r="J112" s="46">
        <f t="shared" si="39"/>
        <v>0</v>
      </c>
      <c r="K112" s="46">
        <f t="shared" si="39"/>
        <v>0</v>
      </c>
      <c r="L112" s="46">
        <f t="shared" si="39"/>
        <v>0</v>
      </c>
    </row>
    <row r="113" spans="2:12" x14ac:dyDescent="0.3">
      <c r="B113" s="5" t="s">
        <v>268</v>
      </c>
      <c r="F113" s="46">
        <f t="shared" si="39"/>
        <v>0</v>
      </c>
      <c r="G113" s="46">
        <f t="shared" si="39"/>
        <v>0</v>
      </c>
      <c r="H113" s="46">
        <f t="shared" si="39"/>
        <v>0</v>
      </c>
      <c r="I113" s="46">
        <f t="shared" si="39"/>
        <v>0</v>
      </c>
      <c r="J113" s="46">
        <f t="shared" si="39"/>
        <v>0</v>
      </c>
      <c r="K113" s="46">
        <f t="shared" si="39"/>
        <v>0</v>
      </c>
      <c r="L113" s="46">
        <f t="shared" si="39"/>
        <v>0</v>
      </c>
    </row>
    <row r="114" spans="2:12" x14ac:dyDescent="0.3">
      <c r="B114" s="5" t="s">
        <v>269</v>
      </c>
      <c r="F114" s="46">
        <f t="shared" si="39"/>
        <v>0</v>
      </c>
      <c r="G114" s="46">
        <f t="shared" si="39"/>
        <v>0</v>
      </c>
      <c r="H114" s="46">
        <f t="shared" si="39"/>
        <v>0</v>
      </c>
      <c r="I114" s="46">
        <f t="shared" si="39"/>
        <v>0</v>
      </c>
      <c r="J114" s="46">
        <f t="shared" si="39"/>
        <v>0</v>
      </c>
      <c r="K114" s="46">
        <f t="shared" si="39"/>
        <v>0</v>
      </c>
      <c r="L114" s="46">
        <f t="shared" si="39"/>
        <v>0</v>
      </c>
    </row>
    <row r="115" spans="2:12" x14ac:dyDescent="0.3">
      <c r="B115" s="5" t="s">
        <v>270</v>
      </c>
      <c r="F115" s="46">
        <f t="shared" si="39"/>
        <v>0</v>
      </c>
      <c r="G115" s="46">
        <f t="shared" si="39"/>
        <v>0</v>
      </c>
      <c r="H115" s="46">
        <f t="shared" si="39"/>
        <v>0</v>
      </c>
      <c r="I115" s="46">
        <f t="shared" si="39"/>
        <v>0</v>
      </c>
      <c r="J115" s="46">
        <f t="shared" si="39"/>
        <v>0</v>
      </c>
      <c r="K115" s="46">
        <f t="shared" si="39"/>
        <v>0</v>
      </c>
      <c r="L115" s="46">
        <f t="shared" si="39"/>
        <v>0</v>
      </c>
    </row>
    <row r="116" spans="2:12" x14ac:dyDescent="0.3">
      <c r="B116" s="5" t="s">
        <v>271</v>
      </c>
      <c r="F116" s="46">
        <f t="shared" si="39"/>
        <v>0</v>
      </c>
      <c r="G116" s="46">
        <f t="shared" si="39"/>
        <v>0</v>
      </c>
      <c r="H116" s="46">
        <f t="shared" si="39"/>
        <v>0</v>
      </c>
      <c r="I116" s="46">
        <f t="shared" si="39"/>
        <v>0</v>
      </c>
      <c r="J116" s="46">
        <f t="shared" si="39"/>
        <v>0</v>
      </c>
      <c r="K116" s="46">
        <f t="shared" si="39"/>
        <v>0</v>
      </c>
      <c r="L116" s="46">
        <f t="shared" si="39"/>
        <v>0</v>
      </c>
    </row>
    <row r="117" spans="2:12" x14ac:dyDescent="0.3">
      <c r="B117" s="5" t="s">
        <v>272</v>
      </c>
      <c r="F117" s="46">
        <f t="shared" si="39"/>
        <v>0</v>
      </c>
      <c r="G117" s="46">
        <f t="shared" si="39"/>
        <v>0</v>
      </c>
      <c r="H117" s="46">
        <f t="shared" si="39"/>
        <v>0</v>
      </c>
      <c r="I117" s="46">
        <f t="shared" si="39"/>
        <v>0</v>
      </c>
      <c r="J117" s="46">
        <f t="shared" si="39"/>
        <v>0</v>
      </c>
      <c r="K117" s="46">
        <f t="shared" si="39"/>
        <v>0</v>
      </c>
      <c r="L117" s="46">
        <f t="shared" si="39"/>
        <v>0</v>
      </c>
    </row>
    <row r="118" spans="2:12" x14ac:dyDescent="0.3">
      <c r="B118" s="6" t="s">
        <v>338</v>
      </c>
      <c r="F118" s="47">
        <f t="shared" si="39"/>
        <v>0</v>
      </c>
      <c r="G118" s="47">
        <f t="shared" si="39"/>
        <v>0</v>
      </c>
      <c r="H118" s="47">
        <f t="shared" si="39"/>
        <v>0</v>
      </c>
      <c r="I118" s="47">
        <f t="shared" si="39"/>
        <v>0</v>
      </c>
      <c r="J118" s="47">
        <f t="shared" si="39"/>
        <v>0</v>
      </c>
      <c r="K118" s="47">
        <f t="shared" si="39"/>
        <v>0</v>
      </c>
      <c r="L118" s="47">
        <f t="shared" si="39"/>
        <v>0</v>
      </c>
    </row>
    <row r="120" spans="2:12" x14ac:dyDescent="0.3">
      <c r="B120" s="6" t="s">
        <v>339</v>
      </c>
    </row>
    <row r="121" spans="2:12" x14ac:dyDescent="0.3">
      <c r="B121" s="5" t="s">
        <v>117</v>
      </c>
      <c r="F121" s="46">
        <f t="shared" ref="F121:L127" si="40">IF($H$9=0,0,F48/$H$9)</f>
        <v>0</v>
      </c>
      <c r="G121" s="46">
        <f t="shared" si="40"/>
        <v>0</v>
      </c>
      <c r="H121" s="46">
        <f t="shared" si="40"/>
        <v>0</v>
      </c>
      <c r="I121" s="46">
        <f t="shared" si="40"/>
        <v>0</v>
      </c>
      <c r="J121" s="46">
        <f t="shared" si="40"/>
        <v>0</v>
      </c>
      <c r="K121" s="46">
        <f t="shared" si="40"/>
        <v>0</v>
      </c>
      <c r="L121" s="46">
        <f t="shared" si="40"/>
        <v>0</v>
      </c>
    </row>
    <row r="122" spans="2:12" x14ac:dyDescent="0.3">
      <c r="B122" s="5" t="s">
        <v>275</v>
      </c>
      <c r="F122" s="46">
        <f t="shared" si="40"/>
        <v>0</v>
      </c>
      <c r="G122" s="46">
        <f t="shared" si="40"/>
        <v>0</v>
      </c>
      <c r="H122" s="46">
        <f t="shared" si="40"/>
        <v>0</v>
      </c>
      <c r="I122" s="46">
        <f t="shared" si="40"/>
        <v>0</v>
      </c>
      <c r="J122" s="46">
        <f t="shared" si="40"/>
        <v>0</v>
      </c>
      <c r="K122" s="46">
        <f t="shared" si="40"/>
        <v>0</v>
      </c>
      <c r="L122" s="46">
        <f t="shared" si="40"/>
        <v>0</v>
      </c>
    </row>
    <row r="123" spans="2:12" x14ac:dyDescent="0.3">
      <c r="B123" s="5" t="s">
        <v>276</v>
      </c>
      <c r="F123" s="46">
        <f t="shared" si="40"/>
        <v>0</v>
      </c>
      <c r="G123" s="46">
        <f t="shared" si="40"/>
        <v>0</v>
      </c>
      <c r="H123" s="46">
        <f t="shared" si="40"/>
        <v>0</v>
      </c>
      <c r="I123" s="46">
        <f t="shared" si="40"/>
        <v>0</v>
      </c>
      <c r="J123" s="46">
        <f t="shared" si="40"/>
        <v>0</v>
      </c>
      <c r="K123" s="46">
        <f t="shared" si="40"/>
        <v>0</v>
      </c>
      <c r="L123" s="46">
        <f t="shared" si="40"/>
        <v>0</v>
      </c>
    </row>
    <row r="124" spans="2:12" x14ac:dyDescent="0.3">
      <c r="B124" s="5" t="s">
        <v>277</v>
      </c>
      <c r="F124" s="46">
        <f t="shared" si="40"/>
        <v>0</v>
      </c>
      <c r="G124" s="46">
        <f t="shared" si="40"/>
        <v>0</v>
      </c>
      <c r="H124" s="46">
        <f t="shared" si="40"/>
        <v>0</v>
      </c>
      <c r="I124" s="46">
        <f t="shared" si="40"/>
        <v>0</v>
      </c>
      <c r="J124" s="46">
        <f t="shared" si="40"/>
        <v>0</v>
      </c>
      <c r="K124" s="46">
        <f t="shared" si="40"/>
        <v>0</v>
      </c>
      <c r="L124" s="46">
        <f t="shared" si="40"/>
        <v>0</v>
      </c>
    </row>
    <row r="125" spans="2:12" x14ac:dyDescent="0.3">
      <c r="B125" s="5" t="s">
        <v>278</v>
      </c>
      <c r="F125" s="46">
        <f t="shared" si="40"/>
        <v>0</v>
      </c>
      <c r="G125" s="46">
        <f t="shared" si="40"/>
        <v>0</v>
      </c>
      <c r="H125" s="46">
        <f t="shared" si="40"/>
        <v>0</v>
      </c>
      <c r="I125" s="46">
        <f t="shared" si="40"/>
        <v>0</v>
      </c>
      <c r="J125" s="46">
        <f t="shared" si="40"/>
        <v>0</v>
      </c>
      <c r="K125" s="46">
        <f t="shared" si="40"/>
        <v>0</v>
      </c>
      <c r="L125" s="46">
        <f t="shared" si="40"/>
        <v>0</v>
      </c>
    </row>
    <row r="126" spans="2:12" x14ac:dyDescent="0.3">
      <c r="B126" s="5" t="s">
        <v>279</v>
      </c>
      <c r="F126" s="46">
        <f t="shared" si="40"/>
        <v>0</v>
      </c>
      <c r="G126" s="46">
        <f t="shared" si="40"/>
        <v>0</v>
      </c>
      <c r="H126" s="46">
        <f t="shared" si="40"/>
        <v>0</v>
      </c>
      <c r="I126" s="46">
        <f t="shared" si="40"/>
        <v>0</v>
      </c>
      <c r="J126" s="46">
        <f t="shared" si="40"/>
        <v>0</v>
      </c>
      <c r="K126" s="46">
        <f t="shared" si="40"/>
        <v>0</v>
      </c>
      <c r="L126" s="46">
        <f t="shared" si="40"/>
        <v>0</v>
      </c>
    </row>
    <row r="127" spans="2:12" x14ac:dyDescent="0.3">
      <c r="B127" s="6" t="s">
        <v>340</v>
      </c>
      <c r="F127" s="47">
        <f t="shared" si="40"/>
        <v>0</v>
      </c>
      <c r="G127" s="47">
        <f t="shared" si="40"/>
        <v>0</v>
      </c>
      <c r="H127" s="47">
        <f t="shared" si="40"/>
        <v>0</v>
      </c>
      <c r="I127" s="47">
        <f t="shared" si="40"/>
        <v>0</v>
      </c>
      <c r="J127" s="47">
        <f t="shared" si="40"/>
        <v>0</v>
      </c>
      <c r="K127" s="47">
        <f t="shared" si="40"/>
        <v>0</v>
      </c>
      <c r="L127" s="47">
        <f t="shared" si="40"/>
        <v>0</v>
      </c>
    </row>
    <row r="129" spans="2:12" x14ac:dyDescent="0.3">
      <c r="B129" s="6" t="s">
        <v>341</v>
      </c>
    </row>
    <row r="130" spans="2:12" x14ac:dyDescent="0.3">
      <c r="B130" s="5" t="str">
        <f>IF(B57="","",B57)</f>
        <v/>
      </c>
      <c r="F130" s="46">
        <f t="shared" ref="F130:L135" si="41">IF($H$9=0,0,F57/$H$9)</f>
        <v>0</v>
      </c>
      <c r="G130" s="46">
        <f t="shared" si="41"/>
        <v>0</v>
      </c>
      <c r="H130" s="46">
        <f t="shared" si="41"/>
        <v>0</v>
      </c>
      <c r="I130" s="46">
        <f t="shared" si="41"/>
        <v>0</v>
      </c>
      <c r="J130" s="46">
        <f t="shared" si="41"/>
        <v>0</v>
      </c>
      <c r="K130" s="46">
        <f t="shared" si="41"/>
        <v>0</v>
      </c>
      <c r="L130" s="46">
        <f t="shared" si="41"/>
        <v>0</v>
      </c>
    </row>
    <row r="131" spans="2:12" x14ac:dyDescent="0.3">
      <c r="B131" s="5" t="str">
        <f>IF(B58="","",B58)</f>
        <v/>
      </c>
      <c r="F131" s="46">
        <f t="shared" si="41"/>
        <v>0</v>
      </c>
      <c r="G131" s="46">
        <f t="shared" si="41"/>
        <v>0</v>
      </c>
      <c r="H131" s="46">
        <f t="shared" si="41"/>
        <v>0</v>
      </c>
      <c r="I131" s="46">
        <f t="shared" si="41"/>
        <v>0</v>
      </c>
      <c r="J131" s="46">
        <f t="shared" si="41"/>
        <v>0</v>
      </c>
      <c r="K131" s="46">
        <f t="shared" si="41"/>
        <v>0</v>
      </c>
      <c r="L131" s="46">
        <f t="shared" si="41"/>
        <v>0</v>
      </c>
    </row>
    <row r="132" spans="2:12" x14ac:dyDescent="0.3">
      <c r="B132" s="5" t="str">
        <f>IF(B59="","",B59)</f>
        <v/>
      </c>
      <c r="F132" s="46">
        <f t="shared" si="41"/>
        <v>0</v>
      </c>
      <c r="G132" s="46">
        <f t="shared" si="41"/>
        <v>0</v>
      </c>
      <c r="H132" s="46">
        <f t="shared" si="41"/>
        <v>0</v>
      </c>
      <c r="I132" s="46">
        <f t="shared" si="41"/>
        <v>0</v>
      </c>
      <c r="J132" s="46">
        <f t="shared" si="41"/>
        <v>0</v>
      </c>
      <c r="K132" s="46">
        <f t="shared" si="41"/>
        <v>0</v>
      </c>
      <c r="L132" s="46">
        <f t="shared" si="41"/>
        <v>0</v>
      </c>
    </row>
    <row r="133" spans="2:12" x14ac:dyDescent="0.3">
      <c r="B133" s="5" t="str">
        <f>IF(B60="","",B60)</f>
        <v/>
      </c>
      <c r="F133" s="46">
        <f t="shared" si="41"/>
        <v>0</v>
      </c>
      <c r="G133" s="46">
        <f t="shared" si="41"/>
        <v>0</v>
      </c>
      <c r="H133" s="46">
        <f t="shared" si="41"/>
        <v>0</v>
      </c>
      <c r="I133" s="46">
        <f t="shared" si="41"/>
        <v>0</v>
      </c>
      <c r="J133" s="46">
        <f t="shared" si="41"/>
        <v>0</v>
      </c>
      <c r="K133" s="46">
        <f t="shared" si="41"/>
        <v>0</v>
      </c>
      <c r="L133" s="46">
        <f t="shared" si="41"/>
        <v>0</v>
      </c>
    </row>
    <row r="134" spans="2:12" x14ac:dyDescent="0.3">
      <c r="B134" s="6" t="s">
        <v>342</v>
      </c>
      <c r="F134" s="47">
        <f t="shared" si="41"/>
        <v>0</v>
      </c>
      <c r="G134" s="47">
        <f t="shared" si="41"/>
        <v>0</v>
      </c>
      <c r="H134" s="47">
        <f t="shared" si="41"/>
        <v>0</v>
      </c>
      <c r="I134" s="47">
        <f t="shared" si="41"/>
        <v>0</v>
      </c>
      <c r="J134" s="47">
        <f t="shared" si="41"/>
        <v>0</v>
      </c>
      <c r="K134" s="47">
        <f t="shared" si="41"/>
        <v>0</v>
      </c>
      <c r="L134" s="47">
        <f t="shared" si="41"/>
        <v>0</v>
      </c>
    </row>
    <row r="135" spans="2:12" x14ac:dyDescent="0.3">
      <c r="B135" s="6" t="s">
        <v>343</v>
      </c>
      <c r="F135" s="47">
        <f t="shared" si="41"/>
        <v>0</v>
      </c>
      <c r="G135" s="47">
        <f t="shared" si="41"/>
        <v>0</v>
      </c>
      <c r="H135" s="47">
        <f t="shared" si="41"/>
        <v>0</v>
      </c>
      <c r="I135" s="47">
        <f t="shared" si="41"/>
        <v>0</v>
      </c>
      <c r="J135" s="47">
        <f t="shared" si="41"/>
        <v>0</v>
      </c>
      <c r="K135" s="47">
        <f t="shared" si="41"/>
        <v>0</v>
      </c>
      <c r="L135" s="47">
        <f t="shared" si="41"/>
        <v>0</v>
      </c>
    </row>
    <row r="137" spans="2:12" x14ac:dyDescent="0.3">
      <c r="B137" s="6" t="s">
        <v>287</v>
      </c>
    </row>
    <row r="138" spans="2:12" x14ac:dyDescent="0.3">
      <c r="B138" s="5" t="s">
        <v>344</v>
      </c>
      <c r="F138" s="46">
        <f t="shared" ref="F138:L139" si="42">IF($H$9=0,0,F65/$H$9)</f>
        <v>0</v>
      </c>
      <c r="G138" s="46">
        <f t="shared" si="42"/>
        <v>0</v>
      </c>
      <c r="H138" s="46">
        <f t="shared" si="42"/>
        <v>0</v>
      </c>
      <c r="I138" s="46">
        <f t="shared" si="42"/>
        <v>0</v>
      </c>
      <c r="J138" s="46">
        <f t="shared" si="42"/>
        <v>0</v>
      </c>
      <c r="K138" s="46">
        <f t="shared" si="42"/>
        <v>0</v>
      </c>
      <c r="L138" s="46">
        <f t="shared" si="42"/>
        <v>0</v>
      </c>
    </row>
    <row r="139" spans="2:12" x14ac:dyDescent="0.3">
      <c r="B139" s="5" t="s">
        <v>345</v>
      </c>
      <c r="F139" s="46">
        <f t="shared" si="42"/>
        <v>0</v>
      </c>
      <c r="G139" s="46">
        <f t="shared" si="42"/>
        <v>0</v>
      </c>
      <c r="H139" s="46">
        <f t="shared" si="42"/>
        <v>0</v>
      </c>
      <c r="I139" s="46">
        <f t="shared" si="42"/>
        <v>0</v>
      </c>
      <c r="J139" s="46">
        <f t="shared" si="42"/>
        <v>0</v>
      </c>
      <c r="K139" s="46">
        <f t="shared" si="42"/>
        <v>0</v>
      </c>
      <c r="L139" s="46">
        <f t="shared" si="42"/>
        <v>0</v>
      </c>
    </row>
    <row r="141" spans="2:12" ht="19.5" customHeight="1" x14ac:dyDescent="0.3">
      <c r="B141" s="64" t="s">
        <v>346</v>
      </c>
      <c r="C141" s="61"/>
      <c r="D141" s="61"/>
      <c r="E141" s="61"/>
      <c r="F141" s="61"/>
      <c r="G141" s="61"/>
      <c r="H141" s="61"/>
      <c r="I141" s="61"/>
      <c r="J141" s="61"/>
      <c r="K141" s="61"/>
      <c r="L141" s="61"/>
    </row>
    <row r="142" spans="2:12" ht="15.6" customHeight="1" x14ac:dyDescent="0.3">
      <c r="B142" s="40" t="s">
        <v>347</v>
      </c>
      <c r="C142" s="41"/>
      <c r="D142" s="41"/>
      <c r="E142" s="41"/>
      <c r="F142" s="48">
        <f t="shared" ref="F142:L142" si="43">IF($H$9=0,0,F68/$H$9)</f>
        <v>0</v>
      </c>
      <c r="G142" s="48">
        <f t="shared" si="43"/>
        <v>0</v>
      </c>
      <c r="H142" s="48">
        <f t="shared" si="43"/>
        <v>0</v>
      </c>
      <c r="I142" s="48">
        <f t="shared" si="43"/>
        <v>0</v>
      </c>
      <c r="J142" s="48">
        <f t="shared" si="43"/>
        <v>0</v>
      </c>
      <c r="K142" s="48">
        <f t="shared" si="43"/>
        <v>0</v>
      </c>
      <c r="L142" s="48">
        <f t="shared" si="43"/>
        <v>0</v>
      </c>
    </row>
    <row r="144" spans="2:12" x14ac:dyDescent="0.3">
      <c r="B144" s="5" t="s">
        <v>348</v>
      </c>
      <c r="F144" s="46">
        <f t="shared" ref="F144:L145" si="44">IF($H$9=0,0,F74/$H$9)</f>
        <v>0</v>
      </c>
      <c r="G144" s="46">
        <f t="shared" si="44"/>
        <v>0</v>
      </c>
      <c r="H144" s="46">
        <f t="shared" si="44"/>
        <v>0</v>
      </c>
      <c r="I144" s="46">
        <f t="shared" si="44"/>
        <v>0</v>
      </c>
      <c r="J144" s="46">
        <f t="shared" si="44"/>
        <v>0</v>
      </c>
      <c r="K144" s="46">
        <f t="shared" si="44"/>
        <v>0</v>
      </c>
      <c r="L144" s="46">
        <f t="shared" si="44"/>
        <v>0</v>
      </c>
    </row>
    <row r="145" spans="2:12" x14ac:dyDescent="0.3">
      <c r="B145" s="32" t="s">
        <v>349</v>
      </c>
      <c r="F145" s="49">
        <f t="shared" si="44"/>
        <v>0</v>
      </c>
      <c r="G145" s="49">
        <f t="shared" si="44"/>
        <v>0</v>
      </c>
      <c r="H145" s="49">
        <f t="shared" si="44"/>
        <v>0</v>
      </c>
      <c r="I145" s="49">
        <f t="shared" si="44"/>
        <v>0</v>
      </c>
      <c r="J145" s="49">
        <f t="shared" si="44"/>
        <v>0</v>
      </c>
      <c r="K145" s="49">
        <f t="shared" si="44"/>
        <v>0</v>
      </c>
      <c r="L145" s="49">
        <f t="shared" si="44"/>
        <v>0</v>
      </c>
    </row>
    <row r="146" spans="2:12" x14ac:dyDescent="0.3">
      <c r="B146" s="6" t="s">
        <v>350</v>
      </c>
      <c r="F146" s="47">
        <f t="shared" ref="F146:L146" si="45">IF($H$9=0,0,F81/$H$9)</f>
        <v>0</v>
      </c>
      <c r="G146" s="47">
        <f t="shared" si="45"/>
        <v>0</v>
      </c>
      <c r="H146" s="47">
        <f t="shared" si="45"/>
        <v>0</v>
      </c>
      <c r="I146" s="47">
        <f t="shared" si="45"/>
        <v>0</v>
      </c>
      <c r="J146" s="47">
        <f t="shared" si="45"/>
        <v>0</v>
      </c>
      <c r="K146" s="47">
        <f t="shared" si="45"/>
        <v>0</v>
      </c>
      <c r="L146" s="47">
        <f t="shared" si="45"/>
        <v>0</v>
      </c>
    </row>
    <row r="148" spans="2:12" x14ac:dyDescent="0.3">
      <c r="B148" s="63" t="s">
        <v>351</v>
      </c>
      <c r="C148" s="61"/>
      <c r="D148" s="61"/>
      <c r="E148" s="61"/>
      <c r="F148" s="61"/>
      <c r="G148" s="61"/>
      <c r="H148" s="61"/>
      <c r="I148" s="61"/>
      <c r="J148" s="61"/>
      <c r="K148" s="61"/>
      <c r="L148" s="61"/>
    </row>
    <row r="152" spans="2:12" ht="19.5" customHeight="1" x14ac:dyDescent="0.3">
      <c r="B152" s="64" t="s">
        <v>306</v>
      </c>
      <c r="C152" s="61"/>
      <c r="D152" s="61"/>
      <c r="E152" s="61"/>
      <c r="F152" s="61"/>
      <c r="G152" s="61"/>
      <c r="H152" s="61"/>
      <c r="I152" s="61"/>
      <c r="J152" s="61"/>
      <c r="K152" s="61"/>
      <c r="L152" s="61"/>
    </row>
    <row r="153" spans="2:12" x14ac:dyDescent="0.3">
      <c r="B153" s="51" t="s">
        <v>307</v>
      </c>
      <c r="C153" s="51"/>
      <c r="D153" s="51"/>
      <c r="E153" s="51"/>
      <c r="F153" s="52">
        <f t="shared" ref="F153:K153" si="46">F$17</f>
        <v>2027</v>
      </c>
      <c r="G153" s="52">
        <f t="shared" si="46"/>
        <v>2028</v>
      </c>
      <c r="H153" s="52">
        <f t="shared" si="46"/>
        <v>2029</v>
      </c>
      <c r="I153" s="52" t="str">
        <f t="shared" si="46"/>
        <v/>
      </c>
      <c r="J153" s="52" t="str">
        <f t="shared" si="46"/>
        <v/>
      </c>
      <c r="K153" s="52" t="str">
        <f t="shared" si="46"/>
        <v/>
      </c>
      <c r="L153" s="51" t="s">
        <v>250</v>
      </c>
    </row>
    <row r="154" spans="2:12" x14ac:dyDescent="0.3">
      <c r="B154" s="55" t="s">
        <v>308</v>
      </c>
      <c r="F154" s="54">
        <f t="shared" ref="F154:K154" si="47">IF(F$17="",0,SUMPRODUCT(((N19:N26="")*$D$19:$D$26+(N19:N26&lt;&gt;"")*N19:N26)*((U19:U26="")*($E$19:$E$26+12*($E$19:$E$26=""))+(U19:U26&lt;&gt;"")*U19:U26)))</f>
        <v>0</v>
      </c>
      <c r="G154" s="54">
        <f t="shared" si="47"/>
        <v>0</v>
      </c>
      <c r="H154" s="54">
        <f t="shared" si="47"/>
        <v>0</v>
      </c>
      <c r="I154" s="54">
        <f t="shared" si="47"/>
        <v>0</v>
      </c>
      <c r="J154" s="54">
        <f t="shared" si="47"/>
        <v>0</v>
      </c>
      <c r="K154" s="54">
        <f t="shared" si="47"/>
        <v>0</v>
      </c>
      <c r="L154" s="54">
        <f>SUM(F154:K154)</f>
        <v>0</v>
      </c>
    </row>
    <row r="155" spans="2:12" x14ac:dyDescent="0.3">
      <c r="B155" s="55" t="s">
        <v>309</v>
      </c>
      <c r="F155" s="54">
        <f t="shared" ref="F155:K155" si="48">IF(F$17="",0,SUMPRODUCT(((N28:N31="")*$D$28:$D$31+(N28:N31&lt;&gt;"")*N28:N31)*((U28:U31="")*($E$28:$E$31+12*($E$28:$E$31=""))+(U28:U31&lt;&gt;"")*U28:U31)))</f>
        <v>0</v>
      </c>
      <c r="G155" s="54">
        <f t="shared" si="48"/>
        <v>0</v>
      </c>
      <c r="H155" s="54">
        <f t="shared" si="48"/>
        <v>0</v>
      </c>
      <c r="I155" s="54">
        <f t="shared" si="48"/>
        <v>0</v>
      </c>
      <c r="J155" s="54">
        <f t="shared" si="48"/>
        <v>0</v>
      </c>
      <c r="K155" s="54">
        <f t="shared" si="48"/>
        <v>0</v>
      </c>
      <c r="L155" s="54">
        <f>SUM(F155:K155)</f>
        <v>0</v>
      </c>
    </row>
    <row r="156" spans="2:12" x14ac:dyDescent="0.3">
      <c r="B156" s="55" t="s">
        <v>310</v>
      </c>
      <c r="F156" s="54">
        <f t="shared" ref="F156:K156" si="49">IF(F$17="",0,SUMPRODUCT(((N57:N60="")*$D$57:$D$60+(N57:N60&lt;&gt;"")*N57:N60)*((U57:U60="")*($E$57:$E$60+12*($E$57:$E$60=""))+(U57:U60&lt;&gt;"")*U57:U60)))</f>
        <v>0</v>
      </c>
      <c r="G156" s="54">
        <f t="shared" si="49"/>
        <v>0</v>
      </c>
      <c r="H156" s="54">
        <f t="shared" si="49"/>
        <v>0</v>
      </c>
      <c r="I156" s="54">
        <f t="shared" si="49"/>
        <v>0</v>
      </c>
      <c r="J156" s="54">
        <f t="shared" si="49"/>
        <v>0</v>
      </c>
      <c r="K156" s="54">
        <f t="shared" si="49"/>
        <v>0</v>
      </c>
      <c r="L156" s="54">
        <f>SUM(F156:K156)</f>
        <v>0</v>
      </c>
    </row>
    <row r="157" spans="2:12" x14ac:dyDescent="0.3">
      <c r="B157" s="6" t="s">
        <v>311</v>
      </c>
      <c r="F157" s="56">
        <f t="shared" ref="F157:K157" si="50">SUM(F154:F156)</f>
        <v>0</v>
      </c>
      <c r="G157" s="56">
        <f t="shared" si="50"/>
        <v>0</v>
      </c>
      <c r="H157" s="56">
        <f t="shared" si="50"/>
        <v>0</v>
      </c>
      <c r="I157" s="56">
        <f t="shared" si="50"/>
        <v>0</v>
      </c>
      <c r="J157" s="56">
        <f t="shared" si="50"/>
        <v>0</v>
      </c>
      <c r="K157" s="56">
        <f t="shared" si="50"/>
        <v>0</v>
      </c>
      <c r="L157" s="56">
        <f>SUM(F157:K157)</f>
        <v>0</v>
      </c>
    </row>
    <row r="158" spans="2:12" x14ac:dyDescent="0.3">
      <c r="B158" s="57" t="s">
        <v>312</v>
      </c>
      <c r="F158" s="58">
        <f t="shared" ref="F158:L158" si="51">F157/12</f>
        <v>0</v>
      </c>
      <c r="G158" s="58">
        <f t="shared" si="51"/>
        <v>0</v>
      </c>
      <c r="H158" s="58">
        <f t="shared" si="51"/>
        <v>0</v>
      </c>
      <c r="I158" s="58">
        <f t="shared" si="51"/>
        <v>0</v>
      </c>
      <c r="J158" s="58">
        <f t="shared" si="51"/>
        <v>0</v>
      </c>
      <c r="K158" s="58">
        <f t="shared" si="51"/>
        <v>0</v>
      </c>
      <c r="L158" s="58">
        <f t="shared" si="51"/>
        <v>0</v>
      </c>
    </row>
    <row r="159" spans="2:12" x14ac:dyDescent="0.3">
      <c r="B159" s="57" t="s">
        <v>313</v>
      </c>
      <c r="L159" s="59">
        <f>IF($H$8=0,"",$L$157/12/$H$8)</f>
        <v>0</v>
      </c>
    </row>
    <row r="161" spans="2:12" x14ac:dyDescent="0.3">
      <c r="B161" s="63" t="s">
        <v>314</v>
      </c>
      <c r="C161" s="61"/>
      <c r="D161" s="61"/>
      <c r="E161" s="61"/>
      <c r="F161" s="61"/>
      <c r="G161" s="61"/>
      <c r="H161" s="61"/>
      <c r="I161" s="61"/>
      <c r="J161" s="61"/>
      <c r="K161" s="61"/>
      <c r="L161" s="61"/>
    </row>
  </sheetData>
  <sheetProtection sheet="1" formatCells="0" formatColumns="0" formatRows="0" sort="0" autoFilter="0"/>
  <mergeCells count="38">
    <mergeCell ref="B18:L18"/>
    <mergeCell ref="B152:L152"/>
    <mergeCell ref="B70:L70"/>
    <mergeCell ref="N15:AC15"/>
    <mergeCell ref="C11:E11"/>
    <mergeCell ref="B64:L64"/>
    <mergeCell ref="B55:L55"/>
    <mergeCell ref="U27:Z27"/>
    <mergeCell ref="B36:L36"/>
    <mergeCell ref="U16:Z16"/>
    <mergeCell ref="B47:L47"/>
    <mergeCell ref="N18:S18"/>
    <mergeCell ref="B161:L161"/>
    <mergeCell ref="AB16:AC16"/>
    <mergeCell ref="B77:L77"/>
    <mergeCell ref="U18:Z18"/>
    <mergeCell ref="B148:L148"/>
    <mergeCell ref="F82:K82"/>
    <mergeCell ref="U55:Z55"/>
    <mergeCell ref="B88:L88"/>
    <mergeCell ref="N27:S27"/>
    <mergeCell ref="B37:L37"/>
    <mergeCell ref="G56:L56"/>
    <mergeCell ref="B84:L84"/>
    <mergeCell ref="N55:S55"/>
    <mergeCell ref="N16:S16"/>
    <mergeCell ref="B141:L141"/>
    <mergeCell ref="C56:E56"/>
    <mergeCell ref="B2:L2"/>
    <mergeCell ref="C15:L15"/>
    <mergeCell ref="C6:L6"/>
    <mergeCell ref="C7:E7"/>
    <mergeCell ref="B1:L1"/>
    <mergeCell ref="C5:L5"/>
    <mergeCell ref="H11:L11"/>
    <mergeCell ref="B10:L10"/>
    <mergeCell ref="B4:L4"/>
    <mergeCell ref="C8:E8"/>
  </mergeCells>
  <conditionalFormatting sqref="F154:K159">
    <cfRule type="expression" dxfId="29" priority="16">
      <formula>F$17=""</formula>
    </cfRule>
  </conditionalFormatting>
  <conditionalFormatting sqref="F19:L26">
    <cfRule type="expression" dxfId="28" priority="2">
      <formula>F$17=""</formula>
    </cfRule>
  </conditionalFormatting>
  <conditionalFormatting sqref="F28:L31">
    <cfRule type="expression" dxfId="27" priority="3">
      <formula>F$17=""</formula>
    </cfRule>
  </conditionalFormatting>
  <conditionalFormatting sqref="F38:L45">
    <cfRule type="expression" dxfId="26" priority="4">
      <formula>F$17=""</formula>
    </cfRule>
  </conditionalFormatting>
  <conditionalFormatting sqref="F48:L53">
    <cfRule type="expression" dxfId="25" priority="5">
      <formula>F$17=""</formula>
    </cfRule>
  </conditionalFormatting>
  <conditionalFormatting sqref="F57:L60">
    <cfRule type="expression" dxfId="24" priority="6">
      <formula>F$17=""</formula>
    </cfRule>
  </conditionalFormatting>
  <conditionalFormatting sqref="F78:L81">
    <cfRule type="cellIs" dxfId="23" priority="8" operator="lessThan">
      <formula>0</formula>
    </cfRule>
  </conditionalFormatting>
  <conditionalFormatting sqref="F85:L85">
    <cfRule type="expression" dxfId="22" priority="7">
      <formula>F$17=""</formula>
    </cfRule>
  </conditionalFormatting>
  <conditionalFormatting sqref="F86:L86">
    <cfRule type="cellIs" dxfId="21" priority="9" operator="lessThan">
      <formula>0</formula>
    </cfRule>
  </conditionalFormatting>
  <conditionalFormatting sqref="N19:S26">
    <cfRule type="expression" dxfId="20" priority="10">
      <formula>N$17=""</formula>
    </cfRule>
  </conditionalFormatting>
  <conditionalFormatting sqref="N28:S31">
    <cfRule type="expression" dxfId="19" priority="11">
      <formula>N$17=""</formula>
    </cfRule>
  </conditionalFormatting>
  <conditionalFormatting sqref="N57:S60">
    <cfRule type="expression" dxfId="18" priority="12">
      <formula>N$17=""</formula>
    </cfRule>
  </conditionalFormatting>
  <conditionalFormatting sqref="U19:Z26">
    <cfRule type="expression" dxfId="17" priority="13">
      <formula>U$17=""</formula>
    </cfRule>
  </conditionalFormatting>
  <conditionalFormatting sqref="U28:Z31">
    <cfRule type="expression" dxfId="16" priority="14">
      <formula>U$17=""</formula>
    </cfRule>
  </conditionalFormatting>
  <conditionalFormatting sqref="U57:Z60">
    <cfRule type="expression" dxfId="15" priority="15">
      <formula>U$17=""</formula>
    </cfRule>
  </conditionalFormatting>
  <dataValidations count="6">
    <dataValidation type="whole" allowBlank="1" sqref="H8" xr:uid="{00000000-0002-0000-1000-000000000000}">
      <formula1>1</formula1>
      <formula2>6</formula2>
    </dataValidation>
    <dataValidation type="list" allowBlank="1" sqref="C7" xr:uid="{00000000-0002-0000-1000-000001000000}">
      <formula1>INST_LIST</formula1>
      <formula2>0</formula2>
    </dataValidation>
    <dataValidation type="list" allowBlank="1" sqref="C28:C31" xr:uid="{00000000-0002-0000-1000-000002000000}">
      <formula1>DR_KAT</formula1>
      <formula2>0</formula2>
    </dataValidation>
    <dataValidation type="list" allowBlank="1" sqref="C56" xr:uid="{00000000-0002-0000-1000-000003000000}">
      <formula1>"Consultancy,Transfer"</formula1>
      <formula2>0</formula2>
    </dataValidation>
    <dataValidation type="decimal" allowBlank="1" showErrorMessage="1" errorTitle="Involvement" error="Enter a value between 0 % and 100 %. Leave empty to follow column D." sqref="N19:S26 N28:S31 N57:S60" xr:uid="{00000000-0002-0000-1000-000004000000}">
      <formula1>0</formula1>
      <formula2>1</formula2>
    </dataValidation>
    <dataValidation type="decimal" allowBlank="1" showErrorMessage="1" errorTitle="Months" error="Enter 0 to 12 months. Leave empty to follow column E." sqref="U19:Z26 U28:Z31 U57:Z60" xr:uid="{00000000-0002-0000-1000-000005000000}">
      <formula1>0</formula1>
      <formula2>12</formula2>
    </dataValidation>
  </dataValidations>
  <pageMargins left="0.75" right="0.75" top="1" bottom="1" header="0.511811023622047" footer="0.511811023622047"/>
  <pageSetup paperSize="9" orientation="portrait" horizontalDpi="300" verticalDpi="300"/>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C99"/>
  <sheetViews>
    <sheetView showGridLines="0" topLeftCell="A11" zoomScaleNormal="100" workbookViewId="0">
      <pane xSplit="5" topLeftCell="F1" activePane="topRight" state="frozen"/>
      <selection pane="topRight"/>
    </sheetView>
  </sheetViews>
  <sheetFormatPr defaultColWidth="8.6640625" defaultRowHeight="14.4" outlineLevelCol="1" x14ac:dyDescent="0.3"/>
  <cols>
    <col min="1" max="1" width="2.44140625" customWidth="1"/>
    <col min="2" max="2" width="38" customWidth="1"/>
    <col min="3" max="3" width="13" customWidth="1"/>
    <col min="4" max="5" width="10" customWidth="1"/>
    <col min="6" max="6" width="23.44140625" customWidth="1"/>
    <col min="7" max="7" width="14.33203125" customWidth="1"/>
    <col min="8" max="8" width="10" customWidth="1"/>
    <col min="9" max="9" width="12" customWidth="1"/>
    <col min="10" max="10" width="10" customWidth="1"/>
    <col min="11" max="12" width="14" customWidth="1"/>
    <col min="13" max="13" width="2.21875" customWidth="1" outlineLevel="1"/>
    <col min="14" max="19" width="7.5546875" customWidth="1" outlineLevel="1"/>
    <col min="20" max="20" width="2.21875" customWidth="1" outlineLevel="1"/>
    <col min="21" max="26" width="7.5546875" customWidth="1" outlineLevel="1"/>
    <col min="27" max="27" width="2.21875" customWidth="1" outlineLevel="1"/>
    <col min="28" max="28" width="11.44140625" customWidth="1"/>
    <col min="29" max="29" width="10.44140625" customWidth="1"/>
  </cols>
  <sheetData>
    <row r="1" spans="1:29" ht="27.75" customHeight="1" x14ac:dyDescent="0.3">
      <c r="A1" s="8" t="s">
        <v>352</v>
      </c>
      <c r="B1" s="60" t="s">
        <v>353</v>
      </c>
      <c r="C1" s="61"/>
      <c r="D1" s="61"/>
      <c r="E1" s="61"/>
      <c r="F1" s="61"/>
      <c r="G1" s="61"/>
      <c r="H1" s="61"/>
      <c r="I1" s="61"/>
      <c r="J1" s="61"/>
      <c r="K1" s="61"/>
      <c r="L1" s="61"/>
    </row>
    <row r="2" spans="1:29" x14ac:dyDescent="0.3">
      <c r="B2" s="65" t="s">
        <v>228</v>
      </c>
      <c r="C2" s="61"/>
      <c r="D2" s="61"/>
      <c r="E2" s="61"/>
      <c r="F2" s="61"/>
      <c r="G2" s="61"/>
      <c r="H2" s="61"/>
      <c r="I2" s="61"/>
      <c r="J2" s="61"/>
      <c r="K2" s="61"/>
      <c r="L2" s="61"/>
    </row>
    <row r="4" spans="1:29" ht="19.5" customHeight="1" x14ac:dyDescent="0.3">
      <c r="B4" s="64" t="s">
        <v>229</v>
      </c>
      <c r="C4" s="61"/>
      <c r="D4" s="61"/>
      <c r="E4" s="61"/>
      <c r="F4" s="61"/>
      <c r="G4" s="61"/>
      <c r="H4" s="61"/>
      <c r="I4" s="61"/>
      <c r="J4" s="61"/>
      <c r="K4" s="61"/>
      <c r="L4" s="61"/>
    </row>
    <row r="5" spans="1:29" x14ac:dyDescent="0.3">
      <c r="B5" s="5" t="s">
        <v>175</v>
      </c>
      <c r="C5" s="78"/>
      <c r="D5" s="79"/>
      <c r="E5" s="79"/>
      <c r="F5" s="79"/>
      <c r="G5" s="79"/>
      <c r="H5" s="79"/>
      <c r="I5" s="79"/>
      <c r="J5" s="79"/>
      <c r="K5" s="79"/>
      <c r="L5" s="79"/>
    </row>
    <row r="6" spans="1:29" x14ac:dyDescent="0.3">
      <c r="B6" s="5" t="s">
        <v>231</v>
      </c>
      <c r="C6" s="78"/>
      <c r="D6" s="79"/>
      <c r="E6" s="79"/>
      <c r="F6" s="79"/>
      <c r="G6" s="79"/>
      <c r="H6" s="79"/>
      <c r="I6" s="79"/>
      <c r="J6" s="79"/>
      <c r="K6" s="79"/>
      <c r="L6" s="79"/>
    </row>
    <row r="7" spans="1:29" x14ac:dyDescent="0.3">
      <c r="B7" s="5" t="s">
        <v>233</v>
      </c>
      <c r="C7" s="78" t="s">
        <v>49</v>
      </c>
      <c r="D7" s="79"/>
      <c r="E7" s="79"/>
      <c r="F7" s="5" t="s">
        <v>234</v>
      </c>
      <c r="H7" s="34">
        <v>2027</v>
      </c>
    </row>
    <row r="8" spans="1:29" x14ac:dyDescent="0.3">
      <c r="B8" s="5" t="s">
        <v>177</v>
      </c>
      <c r="C8" s="78"/>
      <c r="D8" s="79"/>
      <c r="E8" s="79"/>
      <c r="F8" s="5" t="s">
        <v>235</v>
      </c>
      <c r="H8" s="34">
        <v>3</v>
      </c>
    </row>
    <row r="10" spans="1:29" ht="19.5" customHeight="1" x14ac:dyDescent="0.3">
      <c r="B10" s="64" t="s">
        <v>354</v>
      </c>
      <c r="C10" s="61"/>
      <c r="D10" s="61"/>
      <c r="E10" s="61"/>
      <c r="F10" s="61"/>
      <c r="G10" s="61"/>
      <c r="H10" s="61"/>
      <c r="I10" s="61"/>
      <c r="J10" s="61"/>
      <c r="K10" s="61"/>
      <c r="L10" s="61"/>
    </row>
    <row r="11" spans="1:29" x14ac:dyDescent="0.3">
      <c r="B11" s="5" t="s">
        <v>355</v>
      </c>
      <c r="C11" s="67" t="s">
        <v>201</v>
      </c>
      <c r="D11" s="68"/>
      <c r="E11" s="68"/>
      <c r="F11" s="5" t="s">
        <v>75</v>
      </c>
      <c r="H11" s="67" t="s">
        <v>82</v>
      </c>
      <c r="I11" s="68"/>
      <c r="J11" s="68"/>
      <c r="K11" s="68"/>
      <c r="L11" s="68"/>
    </row>
    <row r="12" spans="1:29" x14ac:dyDescent="0.3">
      <c r="B12" s="5" t="s">
        <v>237</v>
      </c>
      <c r="C12" s="18">
        <v>0</v>
      </c>
      <c r="F12" s="5" t="s">
        <v>76</v>
      </c>
      <c r="H12" s="24">
        <v>0</v>
      </c>
    </row>
    <row r="13" spans="1:29" x14ac:dyDescent="0.3">
      <c r="B13" s="5" t="s">
        <v>238</v>
      </c>
      <c r="C13" s="18">
        <v>0.59860000000000002</v>
      </c>
      <c r="F13" s="5" t="s">
        <v>78</v>
      </c>
      <c r="H13" s="7" t="s">
        <v>83</v>
      </c>
    </row>
    <row r="14" spans="1:29" x14ac:dyDescent="0.3">
      <c r="B14" s="5" t="s">
        <v>239</v>
      </c>
      <c r="C14" s="25">
        <v>0</v>
      </c>
      <c r="F14" s="5" t="s">
        <v>240</v>
      </c>
      <c r="H14" s="21">
        <v>3</v>
      </c>
    </row>
    <row r="15" spans="1:29" ht="45.75" customHeight="1" x14ac:dyDescent="0.3">
      <c r="B15" s="5" t="s">
        <v>43</v>
      </c>
      <c r="C15" s="81" t="s">
        <v>356</v>
      </c>
      <c r="D15" s="68"/>
      <c r="E15" s="68"/>
      <c r="F15" s="68"/>
      <c r="G15" s="68"/>
      <c r="H15" s="68"/>
      <c r="I15" s="68"/>
      <c r="J15" s="68"/>
      <c r="K15" s="68"/>
      <c r="L15" s="68"/>
      <c r="N15" s="80" t="s">
        <v>242</v>
      </c>
      <c r="O15" s="68"/>
      <c r="P15" s="68"/>
      <c r="Q15" s="68"/>
      <c r="R15" s="68"/>
      <c r="S15" s="68"/>
      <c r="T15" s="68"/>
      <c r="U15" s="68"/>
      <c r="V15" s="68"/>
      <c r="W15" s="68"/>
      <c r="X15" s="68"/>
      <c r="Y15" s="68"/>
      <c r="Z15" s="68"/>
      <c r="AA15" s="68"/>
      <c r="AB15" s="68"/>
      <c r="AC15" s="68"/>
    </row>
    <row r="16" spans="1:29" x14ac:dyDescent="0.3">
      <c r="M16" s="50"/>
      <c r="N16" s="76" t="s">
        <v>243</v>
      </c>
      <c r="O16" s="61"/>
      <c r="P16" s="61"/>
      <c r="Q16" s="61"/>
      <c r="R16" s="61"/>
      <c r="S16" s="61"/>
      <c r="T16" s="50"/>
      <c r="U16" s="76" t="s">
        <v>244</v>
      </c>
      <c r="V16" s="61"/>
      <c r="W16" s="61"/>
      <c r="X16" s="61"/>
      <c r="Y16" s="61"/>
      <c r="Z16" s="61"/>
      <c r="AA16" s="50"/>
      <c r="AB16" s="76" t="s">
        <v>245</v>
      </c>
      <c r="AC16" s="61"/>
    </row>
    <row r="17" spans="2:29" ht="30" customHeight="1" x14ac:dyDescent="0.3">
      <c r="B17" s="51" t="s">
        <v>246</v>
      </c>
      <c r="C17" s="51" t="s">
        <v>247</v>
      </c>
      <c r="D17" s="51" t="s">
        <v>248</v>
      </c>
      <c r="E17" s="51" t="s">
        <v>249</v>
      </c>
      <c r="F17" s="52">
        <f>IF(1&lt;=$H$8,$H$7+0,"")</f>
        <v>2027</v>
      </c>
      <c r="G17" s="52">
        <f>IF(2&lt;=$H$8,$H$7+1,"")</f>
        <v>2028</v>
      </c>
      <c r="H17" s="52">
        <f>IF(3&lt;=$H$8,$H$7+2,"")</f>
        <v>2029</v>
      </c>
      <c r="I17" s="52" t="str">
        <f>IF(4&lt;=$H$8,$H$7+3,"")</f>
        <v/>
      </c>
      <c r="J17" s="52" t="str">
        <f>IF(5&lt;=$H$8,$H$7+4,"")</f>
        <v/>
      </c>
      <c r="K17" s="52" t="str">
        <f>IF(6&lt;=$H$8,$H$7+5,"")</f>
        <v/>
      </c>
      <c r="L17" s="51" t="s">
        <v>250</v>
      </c>
      <c r="M17" s="51"/>
      <c r="N17" s="52">
        <f t="shared" ref="N17:S17" si="0">F$17</f>
        <v>2027</v>
      </c>
      <c r="O17" s="52">
        <f t="shared" si="0"/>
        <v>2028</v>
      </c>
      <c r="P17" s="52">
        <f t="shared" si="0"/>
        <v>2029</v>
      </c>
      <c r="Q17" s="52" t="str">
        <f t="shared" si="0"/>
        <v/>
      </c>
      <c r="R17" s="52" t="str">
        <f t="shared" si="0"/>
        <v/>
      </c>
      <c r="S17" s="52" t="str">
        <f t="shared" si="0"/>
        <v/>
      </c>
      <c r="T17" s="51"/>
      <c r="U17" s="52">
        <f t="shared" ref="U17:Z17" si="1">F$17</f>
        <v>2027</v>
      </c>
      <c r="V17" s="52">
        <f t="shared" si="1"/>
        <v>2028</v>
      </c>
      <c r="W17" s="52">
        <f t="shared" si="1"/>
        <v>2029</v>
      </c>
      <c r="X17" s="52" t="str">
        <f t="shared" si="1"/>
        <v/>
      </c>
      <c r="Y17" s="52" t="str">
        <f t="shared" si="1"/>
        <v/>
      </c>
      <c r="Z17" s="52" t="str">
        <f t="shared" si="1"/>
        <v/>
      </c>
      <c r="AA17" s="51"/>
      <c r="AB17" s="51" t="s">
        <v>251</v>
      </c>
      <c r="AC17" s="51" t="s">
        <v>252</v>
      </c>
    </row>
    <row r="18" spans="2:29" ht="14.25" customHeight="1" x14ac:dyDescent="0.3">
      <c r="B18" s="64" t="s">
        <v>253</v>
      </c>
      <c r="C18" s="61"/>
      <c r="D18" s="61"/>
      <c r="E18" s="61"/>
      <c r="F18" s="61"/>
      <c r="G18" s="61"/>
      <c r="H18" s="61"/>
      <c r="I18" s="61"/>
      <c r="J18" s="61"/>
      <c r="K18" s="61"/>
      <c r="L18" s="61"/>
      <c r="M18" s="9"/>
      <c r="N18" s="64" t="s">
        <v>254</v>
      </c>
      <c r="O18" s="61"/>
      <c r="P18" s="61"/>
      <c r="Q18" s="61"/>
      <c r="R18" s="61"/>
      <c r="S18" s="61"/>
      <c r="T18" s="9"/>
      <c r="U18" s="64" t="s">
        <v>254</v>
      </c>
      <c r="V18" s="61"/>
      <c r="W18" s="61"/>
      <c r="X18" s="61"/>
      <c r="Y18" s="61"/>
      <c r="Z18" s="61"/>
      <c r="AA18" s="9"/>
      <c r="AB18" s="9"/>
      <c r="AC18" s="9"/>
    </row>
    <row r="19" spans="2:29" x14ac:dyDescent="0.3">
      <c r="B19" s="1" t="s">
        <v>316</v>
      </c>
      <c r="C19" s="38"/>
      <c r="D19" s="39"/>
      <c r="E19" s="34">
        <v>4</v>
      </c>
      <c r="F19" s="13">
        <f t="shared" ref="F19:F26" si="2">IF(1&lt;=$H$8,$C19*IF(U19="",IF($E19="",12,$E19),U19)*IF(N19="",$D19,N19)*(1+SAL_IDX)^0,0)</f>
        <v>0</v>
      </c>
      <c r="G19" s="13">
        <f t="shared" ref="G19:G26" si="3">IF(2&lt;=$H$8,$C19*IF(V19="",IF($E19="",12,$E19),V19)*IF(O19="",$D19,O19)*(1+SAL_IDX)^1,0)</f>
        <v>0</v>
      </c>
      <c r="H19" s="13">
        <f t="shared" ref="H19:H26" si="4">IF(3&lt;=$H$8,$C19*IF(W19="",IF($E19="",12,$E19),W19)*IF(P19="",$D19,P19)*(1+SAL_IDX)^2,0)</f>
        <v>0</v>
      </c>
      <c r="I19" s="13">
        <f t="shared" ref="I19:I26" si="5">IF(4&lt;=$H$8,$C19*IF(X19="",IF($E19="",12,$E19),X19)*IF(Q19="",$D19,Q19)*(1+SAL_IDX)^3,0)</f>
        <v>0</v>
      </c>
      <c r="J19" s="13">
        <f t="shared" ref="J19:J26" si="6">IF(5&lt;=$H$8,$C19*IF(Y19="",IF($E19="",12,$E19),Y19)*IF(R19="",$D19,R19)*(1+SAL_IDX)^4,0)</f>
        <v>0</v>
      </c>
      <c r="K19" s="13">
        <f t="shared" ref="K19:K26" si="7">IF(6&lt;=$H$8,$C19*IF(Z19="",IF($E19="",12,$E19),Z19)*IF(S19="",$D19,S19)*(1+SAL_IDX)^5,0)</f>
        <v>0</v>
      </c>
      <c r="L19" s="13">
        <f t="shared" ref="L19:L26" si="8">SUM(F19:K19)</f>
        <v>0</v>
      </c>
      <c r="M19" s="50"/>
      <c r="N19" s="39"/>
      <c r="O19" s="39"/>
      <c r="P19" s="39"/>
      <c r="Q19" s="39"/>
      <c r="R19" s="39"/>
      <c r="S19" s="39"/>
      <c r="T19" s="50"/>
      <c r="U19" s="53"/>
      <c r="V19" s="53"/>
      <c r="W19" s="53"/>
      <c r="X19" s="53"/>
      <c r="Y19" s="53"/>
      <c r="Z19" s="53"/>
      <c r="AA19" s="50"/>
      <c r="AB19" s="54">
        <f t="shared" ref="AB19:AB26" si="9">SUMPRODUCT(($N$17:$S$17&lt;&gt;"")*((N19:S19="")*$D19+(N19:S19&lt;&gt;"")*N19:S19)*((U19:Z19="")*IF($E19="",12,$E19)+(U19:Z19&lt;&gt;"")*U19:Z19))</f>
        <v>0</v>
      </c>
      <c r="AC19" s="14" t="str">
        <f t="shared" ref="AC19:AC26" si="10">IF(OR($H$8=0,AB19=0),"",AB19/(12*$H$8))</f>
        <v/>
      </c>
    </row>
    <row r="20" spans="2:29" x14ac:dyDescent="0.3">
      <c r="B20" s="1"/>
      <c r="C20" s="38"/>
      <c r="D20" s="39"/>
      <c r="E20" s="34">
        <v>12</v>
      </c>
      <c r="F20" s="13">
        <f t="shared" si="2"/>
        <v>0</v>
      </c>
      <c r="G20" s="13">
        <f t="shared" si="3"/>
        <v>0</v>
      </c>
      <c r="H20" s="13">
        <f t="shared" si="4"/>
        <v>0</v>
      </c>
      <c r="I20" s="13">
        <f t="shared" si="5"/>
        <v>0</v>
      </c>
      <c r="J20" s="13">
        <f t="shared" si="6"/>
        <v>0</v>
      </c>
      <c r="K20" s="13">
        <f t="shared" si="7"/>
        <v>0</v>
      </c>
      <c r="L20" s="13">
        <f t="shared" si="8"/>
        <v>0</v>
      </c>
      <c r="M20" s="50"/>
      <c r="N20" s="39"/>
      <c r="O20" s="39"/>
      <c r="P20" s="39"/>
      <c r="Q20" s="39"/>
      <c r="R20" s="39"/>
      <c r="S20" s="39"/>
      <c r="T20" s="50"/>
      <c r="U20" s="53"/>
      <c r="V20" s="53"/>
      <c r="W20" s="53"/>
      <c r="X20" s="53"/>
      <c r="Y20" s="53"/>
      <c r="Z20" s="53"/>
      <c r="AA20" s="50"/>
      <c r="AB20" s="54">
        <f t="shared" si="9"/>
        <v>0</v>
      </c>
      <c r="AC20" s="14" t="str">
        <f t="shared" si="10"/>
        <v/>
      </c>
    </row>
    <row r="21" spans="2:29" x14ac:dyDescent="0.3">
      <c r="B21" s="1"/>
      <c r="C21" s="38"/>
      <c r="D21" s="39"/>
      <c r="E21" s="34">
        <v>12</v>
      </c>
      <c r="F21" s="13">
        <f t="shared" si="2"/>
        <v>0</v>
      </c>
      <c r="G21" s="13">
        <f t="shared" si="3"/>
        <v>0</v>
      </c>
      <c r="H21" s="13">
        <f t="shared" si="4"/>
        <v>0</v>
      </c>
      <c r="I21" s="13">
        <f t="shared" si="5"/>
        <v>0</v>
      </c>
      <c r="J21" s="13">
        <f t="shared" si="6"/>
        <v>0</v>
      </c>
      <c r="K21" s="13">
        <f t="shared" si="7"/>
        <v>0</v>
      </c>
      <c r="L21" s="13">
        <f t="shared" si="8"/>
        <v>0</v>
      </c>
      <c r="M21" s="50"/>
      <c r="N21" s="39"/>
      <c r="O21" s="39"/>
      <c r="P21" s="39"/>
      <c r="Q21" s="39"/>
      <c r="R21" s="39"/>
      <c r="S21" s="39"/>
      <c r="T21" s="50"/>
      <c r="U21" s="53"/>
      <c r="V21" s="53"/>
      <c r="W21" s="53"/>
      <c r="X21" s="53"/>
      <c r="Y21" s="53"/>
      <c r="Z21" s="53"/>
      <c r="AA21" s="50"/>
      <c r="AB21" s="54">
        <f t="shared" si="9"/>
        <v>0</v>
      </c>
      <c r="AC21" s="14" t="str">
        <f t="shared" si="10"/>
        <v/>
      </c>
    </row>
    <row r="22" spans="2:29" x14ac:dyDescent="0.3">
      <c r="B22" s="1"/>
      <c r="C22" s="38"/>
      <c r="D22" s="39"/>
      <c r="E22" s="34">
        <v>12</v>
      </c>
      <c r="F22" s="13">
        <f t="shared" si="2"/>
        <v>0</v>
      </c>
      <c r="G22" s="13">
        <f t="shared" si="3"/>
        <v>0</v>
      </c>
      <c r="H22" s="13">
        <f t="shared" si="4"/>
        <v>0</v>
      </c>
      <c r="I22" s="13">
        <f t="shared" si="5"/>
        <v>0</v>
      </c>
      <c r="J22" s="13">
        <f t="shared" si="6"/>
        <v>0</v>
      </c>
      <c r="K22" s="13">
        <f t="shared" si="7"/>
        <v>0</v>
      </c>
      <c r="L22" s="13">
        <f t="shared" si="8"/>
        <v>0</v>
      </c>
      <c r="M22" s="50"/>
      <c r="N22" s="39"/>
      <c r="O22" s="39"/>
      <c r="P22" s="39"/>
      <c r="Q22" s="39"/>
      <c r="R22" s="39"/>
      <c r="S22" s="39"/>
      <c r="T22" s="50"/>
      <c r="U22" s="53"/>
      <c r="V22" s="53"/>
      <c r="W22" s="53"/>
      <c r="X22" s="53"/>
      <c r="Y22" s="53"/>
      <c r="Z22" s="53"/>
      <c r="AA22" s="50"/>
      <c r="AB22" s="54">
        <f t="shared" si="9"/>
        <v>0</v>
      </c>
      <c r="AC22" s="14" t="str">
        <f t="shared" si="10"/>
        <v/>
      </c>
    </row>
    <row r="23" spans="2:29" x14ac:dyDescent="0.3">
      <c r="B23" s="1"/>
      <c r="C23" s="38"/>
      <c r="D23" s="39"/>
      <c r="E23" s="34">
        <v>12</v>
      </c>
      <c r="F23" s="13">
        <f t="shared" si="2"/>
        <v>0</v>
      </c>
      <c r="G23" s="13">
        <f t="shared" si="3"/>
        <v>0</v>
      </c>
      <c r="H23" s="13">
        <f t="shared" si="4"/>
        <v>0</v>
      </c>
      <c r="I23" s="13">
        <f t="shared" si="5"/>
        <v>0</v>
      </c>
      <c r="J23" s="13">
        <f t="shared" si="6"/>
        <v>0</v>
      </c>
      <c r="K23" s="13">
        <f t="shared" si="7"/>
        <v>0</v>
      </c>
      <c r="L23" s="13">
        <f t="shared" si="8"/>
        <v>0</v>
      </c>
      <c r="M23" s="50"/>
      <c r="N23" s="39"/>
      <c r="O23" s="39"/>
      <c r="P23" s="39"/>
      <c r="Q23" s="39"/>
      <c r="R23" s="39"/>
      <c r="S23" s="39"/>
      <c r="T23" s="50"/>
      <c r="U23" s="53"/>
      <c r="V23" s="53"/>
      <c r="W23" s="53"/>
      <c r="X23" s="53"/>
      <c r="Y23" s="53"/>
      <c r="Z23" s="53"/>
      <c r="AA23" s="50"/>
      <c r="AB23" s="54">
        <f t="shared" si="9"/>
        <v>0</v>
      </c>
      <c r="AC23" s="14" t="str">
        <f t="shared" si="10"/>
        <v/>
      </c>
    </row>
    <row r="24" spans="2:29" x14ac:dyDescent="0.3">
      <c r="B24" s="1"/>
      <c r="C24" s="38"/>
      <c r="D24" s="39"/>
      <c r="E24" s="34">
        <v>12</v>
      </c>
      <c r="F24" s="13">
        <f t="shared" si="2"/>
        <v>0</v>
      </c>
      <c r="G24" s="13">
        <f t="shared" si="3"/>
        <v>0</v>
      </c>
      <c r="H24" s="13">
        <f t="shared" si="4"/>
        <v>0</v>
      </c>
      <c r="I24" s="13">
        <f t="shared" si="5"/>
        <v>0</v>
      </c>
      <c r="J24" s="13">
        <f t="shared" si="6"/>
        <v>0</v>
      </c>
      <c r="K24" s="13">
        <f t="shared" si="7"/>
        <v>0</v>
      </c>
      <c r="L24" s="13">
        <f t="shared" si="8"/>
        <v>0</v>
      </c>
      <c r="M24" s="50"/>
      <c r="N24" s="39"/>
      <c r="O24" s="39"/>
      <c r="P24" s="39"/>
      <c r="Q24" s="39"/>
      <c r="R24" s="39"/>
      <c r="S24" s="39"/>
      <c r="T24" s="50"/>
      <c r="U24" s="53"/>
      <c r="V24" s="53"/>
      <c r="W24" s="53"/>
      <c r="X24" s="53"/>
      <c r="Y24" s="53"/>
      <c r="Z24" s="53"/>
      <c r="AA24" s="50"/>
      <c r="AB24" s="54">
        <f t="shared" si="9"/>
        <v>0</v>
      </c>
      <c r="AC24" s="14" t="str">
        <f t="shared" si="10"/>
        <v/>
      </c>
    </row>
    <row r="25" spans="2:29" x14ac:dyDescent="0.3">
      <c r="B25" s="1"/>
      <c r="C25" s="38"/>
      <c r="D25" s="39"/>
      <c r="E25" s="34">
        <v>12</v>
      </c>
      <c r="F25" s="13">
        <f t="shared" si="2"/>
        <v>0</v>
      </c>
      <c r="G25" s="13">
        <f t="shared" si="3"/>
        <v>0</v>
      </c>
      <c r="H25" s="13">
        <f t="shared" si="4"/>
        <v>0</v>
      </c>
      <c r="I25" s="13">
        <f t="shared" si="5"/>
        <v>0</v>
      </c>
      <c r="J25" s="13">
        <f t="shared" si="6"/>
        <v>0</v>
      </c>
      <c r="K25" s="13">
        <f t="shared" si="7"/>
        <v>0</v>
      </c>
      <c r="L25" s="13">
        <f t="shared" si="8"/>
        <v>0</v>
      </c>
      <c r="M25" s="50"/>
      <c r="N25" s="39"/>
      <c r="O25" s="39"/>
      <c r="P25" s="39"/>
      <c r="Q25" s="39"/>
      <c r="R25" s="39"/>
      <c r="S25" s="39"/>
      <c r="T25" s="50"/>
      <c r="U25" s="53"/>
      <c r="V25" s="53"/>
      <c r="W25" s="53"/>
      <c r="X25" s="53"/>
      <c r="Y25" s="53"/>
      <c r="Z25" s="53"/>
      <c r="AA25" s="50"/>
      <c r="AB25" s="54">
        <f t="shared" si="9"/>
        <v>0</v>
      </c>
      <c r="AC25" s="14" t="str">
        <f t="shared" si="10"/>
        <v/>
      </c>
    </row>
    <row r="26" spans="2:29" x14ac:dyDescent="0.3">
      <c r="B26" s="1"/>
      <c r="C26" s="38"/>
      <c r="D26" s="39"/>
      <c r="E26" s="34">
        <v>12</v>
      </c>
      <c r="F26" s="13">
        <f t="shared" si="2"/>
        <v>0</v>
      </c>
      <c r="G26" s="13">
        <f t="shared" si="3"/>
        <v>0</v>
      </c>
      <c r="H26" s="13">
        <f t="shared" si="4"/>
        <v>0</v>
      </c>
      <c r="I26" s="13">
        <f t="shared" si="5"/>
        <v>0</v>
      </c>
      <c r="J26" s="13">
        <f t="shared" si="6"/>
        <v>0</v>
      </c>
      <c r="K26" s="13">
        <f t="shared" si="7"/>
        <v>0</v>
      </c>
      <c r="L26" s="13">
        <f t="shared" si="8"/>
        <v>0</v>
      </c>
      <c r="M26" s="50"/>
      <c r="N26" s="39"/>
      <c r="O26" s="39"/>
      <c r="P26" s="39"/>
      <c r="Q26" s="39"/>
      <c r="R26" s="39"/>
      <c r="S26" s="39"/>
      <c r="T26" s="50"/>
      <c r="U26" s="53"/>
      <c r="V26" s="53"/>
      <c r="W26" s="53"/>
      <c r="X26" s="53"/>
      <c r="Y26" s="53"/>
      <c r="Z26" s="53"/>
      <c r="AA26" s="50"/>
      <c r="AB26" s="54">
        <f t="shared" si="9"/>
        <v>0</v>
      </c>
      <c r="AC26" s="14" t="str">
        <f t="shared" si="10"/>
        <v/>
      </c>
    </row>
    <row r="27" spans="2:29" x14ac:dyDescent="0.3">
      <c r="B27" s="6" t="s">
        <v>258</v>
      </c>
      <c r="M27" s="50"/>
      <c r="N27" s="69" t="s">
        <v>259</v>
      </c>
      <c r="O27" s="61"/>
      <c r="P27" s="61"/>
      <c r="Q27" s="61"/>
      <c r="R27" s="61"/>
      <c r="S27" s="61"/>
      <c r="T27" s="50"/>
      <c r="U27" s="69" t="s">
        <v>259</v>
      </c>
      <c r="V27" s="61"/>
      <c r="W27" s="61"/>
      <c r="X27" s="61"/>
      <c r="Y27" s="61"/>
      <c r="Z27" s="61"/>
      <c r="AA27" s="50"/>
    </row>
    <row r="28" spans="2:29" x14ac:dyDescent="0.3">
      <c r="B28" s="1"/>
      <c r="C28" s="1"/>
      <c r="D28" s="39"/>
      <c r="E28" s="34">
        <v>12</v>
      </c>
      <c r="F28" s="13">
        <f>IFERROR(IF(AND(1&lt;=$H$8,$C28&lt;&gt;""),INDEX(DR_VAL,MIN(1,4),MATCH($C28,DR_KAT,0))*IF(N28="",$D28,N28)*IF(U28="",IF($E28="",12,$E28),U28),0),0)</f>
        <v>0</v>
      </c>
      <c r="G28" s="13">
        <f>IFERROR(IF(AND(2&lt;=$H$8,$C28&lt;&gt;""),INDEX(DR_VAL,MIN(2,4),MATCH($C28,DR_KAT,0))*IF(O28="",$D28,O28)*IF(V28="",IF($E28="",12,$E28),V28),0),0)</f>
        <v>0</v>
      </c>
      <c r="H28" s="13">
        <f>IFERROR(IF(AND(3&lt;=$H$8,$C28&lt;&gt;""),INDEX(DR_VAL,MIN(3,4),MATCH($C28,DR_KAT,0))*IF(P28="",$D28,P28)*IF(W28="",IF($E28="",12,$E28),W28),0),0)</f>
        <v>0</v>
      </c>
      <c r="I28" s="13">
        <f>IFERROR(IF(AND(4&lt;=$H$8,$C28&lt;&gt;""),INDEX(DR_VAL,MIN(4,4),MATCH($C28,DR_KAT,0))*IF(Q28="",$D28,Q28)*IF(X28="",IF($E28="",12,$E28),X28),0),0)</f>
        <v>0</v>
      </c>
      <c r="J28" s="13">
        <f>IFERROR(IF(AND(5&lt;=$H$8,$C28&lt;&gt;""),INDEX(DR_VAL,MIN(5,4),MATCH($C28,DR_KAT,0))*IF(R28="",$D28,R28)*IF(Y28="",IF($E28="",12,$E28),Y28),0),0)</f>
        <v>0</v>
      </c>
      <c r="K28" s="13">
        <f>IFERROR(IF(AND(6&lt;=$H$8,$C28&lt;&gt;""),INDEX(DR_VAL,MIN(6,4),MATCH($C28,DR_KAT,0))*IF(S28="",$D28,S28)*IF(Z28="",IF($E28="",12,$E28),Z28),0),0)</f>
        <v>0</v>
      </c>
      <c r="L28" s="13">
        <f t="shared" ref="L28:L34" si="11">SUM(F28:K28)</f>
        <v>0</v>
      </c>
      <c r="M28" s="50"/>
      <c r="N28" s="39"/>
      <c r="O28" s="39"/>
      <c r="P28" s="39"/>
      <c r="Q28" s="39"/>
      <c r="R28" s="39"/>
      <c r="S28" s="39"/>
      <c r="T28" s="50"/>
      <c r="U28" s="53"/>
      <c r="V28" s="53"/>
      <c r="W28" s="53"/>
      <c r="X28" s="53"/>
      <c r="Y28" s="53"/>
      <c r="Z28" s="53"/>
      <c r="AA28" s="50"/>
      <c r="AB28" s="54">
        <f>SUMPRODUCT(($N$17:$S$17&lt;&gt;"")*((N28:S28="")*$D28+(N28:S28&lt;&gt;"")*N28:S28)*((U28:Z28="")*IF($E28="",12,$E28)+(U28:Z28&lt;&gt;"")*U28:Z28))</f>
        <v>0</v>
      </c>
      <c r="AC28" s="14" t="str">
        <f>IF(OR($H$8=0,AB28=0),"",AB28/(12*$H$8))</f>
        <v/>
      </c>
    </row>
    <row r="29" spans="2:29" x14ac:dyDescent="0.3">
      <c r="B29" s="1"/>
      <c r="C29" s="1"/>
      <c r="D29" s="39"/>
      <c r="E29" s="34">
        <v>12</v>
      </c>
      <c r="F29" s="13">
        <f>IFERROR(IF(AND(1&lt;=$H$8,$C29&lt;&gt;""),INDEX(DR_VAL,MIN(1,4),MATCH($C29,DR_KAT,0))*IF(N29="",$D29,N29)*IF(U29="",IF($E29="",12,$E29),U29),0),0)</f>
        <v>0</v>
      </c>
      <c r="G29" s="13">
        <f>IFERROR(IF(AND(2&lt;=$H$8,$C29&lt;&gt;""),INDEX(DR_VAL,MIN(2,4),MATCH($C29,DR_KAT,0))*IF(O29="",$D29,O29)*IF(V29="",IF($E29="",12,$E29),V29),0),0)</f>
        <v>0</v>
      </c>
      <c r="H29" s="13">
        <f>IFERROR(IF(AND(3&lt;=$H$8,$C29&lt;&gt;""),INDEX(DR_VAL,MIN(3,4),MATCH($C29,DR_KAT,0))*IF(P29="",$D29,P29)*IF(W29="",IF($E29="",12,$E29),W29),0),0)</f>
        <v>0</v>
      </c>
      <c r="I29" s="13">
        <f>IFERROR(IF(AND(4&lt;=$H$8,$C29&lt;&gt;""),INDEX(DR_VAL,MIN(4,4),MATCH($C29,DR_KAT,0))*IF(Q29="",$D29,Q29)*IF(X29="",IF($E29="",12,$E29),X29),0),0)</f>
        <v>0</v>
      </c>
      <c r="J29" s="13">
        <f>IFERROR(IF(AND(5&lt;=$H$8,$C29&lt;&gt;""),INDEX(DR_VAL,MIN(5,4),MATCH($C29,DR_KAT,0))*IF(R29="",$D29,R29)*IF(Y29="",IF($E29="",12,$E29),Y29),0),0)</f>
        <v>0</v>
      </c>
      <c r="K29" s="13">
        <f>IFERROR(IF(AND(6&lt;=$H$8,$C29&lt;&gt;""),INDEX(DR_VAL,MIN(6,4),MATCH($C29,DR_KAT,0))*IF(S29="",$D29,S29)*IF(Z29="",IF($E29="",12,$E29),Z29),0),0)</f>
        <v>0</v>
      </c>
      <c r="L29" s="13">
        <f t="shared" si="11"/>
        <v>0</v>
      </c>
      <c r="M29" s="50"/>
      <c r="N29" s="39"/>
      <c r="O29" s="39"/>
      <c r="P29" s="39"/>
      <c r="Q29" s="39"/>
      <c r="R29" s="39"/>
      <c r="S29" s="39"/>
      <c r="T29" s="50"/>
      <c r="U29" s="53"/>
      <c r="V29" s="53"/>
      <c r="W29" s="53"/>
      <c r="X29" s="53"/>
      <c r="Y29" s="53"/>
      <c r="Z29" s="53"/>
      <c r="AA29" s="50"/>
      <c r="AB29" s="54">
        <f>SUMPRODUCT(($N$17:$S$17&lt;&gt;"")*((N29:S29="")*$D29+(N29:S29&lt;&gt;"")*N29:S29)*((U29:Z29="")*IF($E29="",12,$E29)+(U29:Z29&lt;&gt;"")*U29:Z29))</f>
        <v>0</v>
      </c>
      <c r="AC29" s="14" t="str">
        <f>IF(OR($H$8=0,AB29=0),"",AB29/(12*$H$8))</f>
        <v/>
      </c>
    </row>
    <row r="30" spans="2:29" x14ac:dyDescent="0.3">
      <c r="B30" s="1"/>
      <c r="C30" s="1"/>
      <c r="D30" s="39"/>
      <c r="E30" s="34">
        <v>12</v>
      </c>
      <c r="F30" s="13">
        <f>IFERROR(IF(AND(1&lt;=$H$8,$C30&lt;&gt;""),INDEX(DR_VAL,MIN(1,4),MATCH($C30,DR_KAT,0))*IF(N30="",$D30,N30)*IF(U30="",IF($E30="",12,$E30),U30),0),0)</f>
        <v>0</v>
      </c>
      <c r="G30" s="13">
        <f>IFERROR(IF(AND(2&lt;=$H$8,$C30&lt;&gt;""),INDEX(DR_VAL,MIN(2,4),MATCH($C30,DR_KAT,0))*IF(O30="",$D30,O30)*IF(V30="",IF($E30="",12,$E30),V30),0),0)</f>
        <v>0</v>
      </c>
      <c r="H30" s="13">
        <f>IFERROR(IF(AND(3&lt;=$H$8,$C30&lt;&gt;""),INDEX(DR_VAL,MIN(3,4),MATCH($C30,DR_KAT,0))*IF(P30="",$D30,P30)*IF(W30="",IF($E30="",12,$E30),W30),0),0)</f>
        <v>0</v>
      </c>
      <c r="I30" s="13">
        <f>IFERROR(IF(AND(4&lt;=$H$8,$C30&lt;&gt;""),INDEX(DR_VAL,MIN(4,4),MATCH($C30,DR_KAT,0))*IF(Q30="",$D30,Q30)*IF(X30="",IF($E30="",12,$E30),X30),0),0)</f>
        <v>0</v>
      </c>
      <c r="J30" s="13">
        <f>IFERROR(IF(AND(5&lt;=$H$8,$C30&lt;&gt;""),INDEX(DR_VAL,MIN(5,4),MATCH($C30,DR_KAT,0))*IF(R30="",$D30,R30)*IF(Y30="",IF($E30="",12,$E30),Y30),0),0)</f>
        <v>0</v>
      </c>
      <c r="K30" s="13">
        <f>IFERROR(IF(AND(6&lt;=$H$8,$C30&lt;&gt;""),INDEX(DR_VAL,MIN(6,4),MATCH($C30,DR_KAT,0))*IF(S30="",$D30,S30)*IF(Z30="",IF($E30="",12,$E30),Z30),0),0)</f>
        <v>0</v>
      </c>
      <c r="L30" s="13">
        <f t="shared" si="11"/>
        <v>0</v>
      </c>
      <c r="M30" s="50"/>
      <c r="N30" s="39"/>
      <c r="O30" s="39"/>
      <c r="P30" s="39"/>
      <c r="Q30" s="39"/>
      <c r="R30" s="39"/>
      <c r="S30" s="39"/>
      <c r="T30" s="50"/>
      <c r="U30" s="53"/>
      <c r="V30" s="53"/>
      <c r="W30" s="53"/>
      <c r="X30" s="53"/>
      <c r="Y30" s="53"/>
      <c r="Z30" s="53"/>
      <c r="AA30" s="50"/>
      <c r="AB30" s="54">
        <f>SUMPRODUCT(($N$17:$S$17&lt;&gt;"")*((N30:S30="")*$D30+(N30:S30&lt;&gt;"")*N30:S30)*((U30:Z30="")*IF($E30="",12,$E30)+(U30:Z30&lt;&gt;"")*U30:Z30))</f>
        <v>0</v>
      </c>
      <c r="AC30" s="14" t="str">
        <f>IF(OR($H$8=0,AB30=0),"",AB30/(12*$H$8))</f>
        <v/>
      </c>
    </row>
    <row r="31" spans="2:29" x14ac:dyDescent="0.3">
      <c r="B31" s="1"/>
      <c r="C31" s="1"/>
      <c r="D31" s="39"/>
      <c r="E31" s="34">
        <v>12</v>
      </c>
      <c r="F31" s="13">
        <f>IFERROR(IF(AND(1&lt;=$H$8,$C31&lt;&gt;""),INDEX(DR_VAL,MIN(1,4),MATCH($C31,DR_KAT,0))*IF(N31="",$D31,N31)*IF(U31="",IF($E31="",12,$E31),U31),0),0)</f>
        <v>0</v>
      </c>
      <c r="G31" s="13">
        <f>IFERROR(IF(AND(2&lt;=$H$8,$C31&lt;&gt;""),INDEX(DR_VAL,MIN(2,4),MATCH($C31,DR_KAT,0))*IF(O31="",$D31,O31)*IF(V31="",IF($E31="",12,$E31),V31),0),0)</f>
        <v>0</v>
      </c>
      <c r="H31" s="13">
        <f>IFERROR(IF(AND(3&lt;=$H$8,$C31&lt;&gt;""),INDEX(DR_VAL,MIN(3,4),MATCH($C31,DR_KAT,0))*IF(P31="",$D31,P31)*IF(W31="",IF($E31="",12,$E31),W31),0),0)</f>
        <v>0</v>
      </c>
      <c r="I31" s="13">
        <f>IFERROR(IF(AND(4&lt;=$H$8,$C31&lt;&gt;""),INDEX(DR_VAL,MIN(4,4),MATCH($C31,DR_KAT,0))*IF(Q31="",$D31,Q31)*IF(X31="",IF($E31="",12,$E31),X31),0),0)</f>
        <v>0</v>
      </c>
      <c r="J31" s="13">
        <f>IFERROR(IF(AND(5&lt;=$H$8,$C31&lt;&gt;""),INDEX(DR_VAL,MIN(5,4),MATCH($C31,DR_KAT,0))*IF(R31="",$D31,R31)*IF(Y31="",IF($E31="",12,$E31),Y31),0),0)</f>
        <v>0</v>
      </c>
      <c r="K31" s="13">
        <f>IFERROR(IF(AND(6&lt;=$H$8,$C31&lt;&gt;""),INDEX(DR_VAL,MIN(6,4),MATCH($C31,DR_KAT,0))*IF(S31="",$D31,S31)*IF(Z31="",IF($E31="",12,$E31),Z31),0),0)</f>
        <v>0</v>
      </c>
      <c r="L31" s="13">
        <f t="shared" si="11"/>
        <v>0</v>
      </c>
      <c r="M31" s="50"/>
      <c r="N31" s="39"/>
      <c r="O31" s="39"/>
      <c r="P31" s="39"/>
      <c r="Q31" s="39"/>
      <c r="R31" s="39"/>
      <c r="S31" s="39"/>
      <c r="T31" s="50"/>
      <c r="U31" s="53"/>
      <c r="V31" s="53"/>
      <c r="W31" s="53"/>
      <c r="X31" s="53"/>
      <c r="Y31" s="53"/>
      <c r="Z31" s="53"/>
      <c r="AA31" s="50"/>
      <c r="AB31" s="54">
        <f>SUMPRODUCT(($N$17:$S$17&lt;&gt;"")*((N31:S31="")*$D31+(N31:S31&lt;&gt;"")*N31:S31)*((U31:Z31="")*IF($E31="",12,$E31)+(U31:Z31&lt;&gt;"")*U31:Z31))</f>
        <v>0</v>
      </c>
      <c r="AC31" s="14" t="str">
        <f>IF(OR($H$8=0,AB31=0),"",AB31/(12*$H$8))</f>
        <v/>
      </c>
    </row>
    <row r="32" spans="2:29" x14ac:dyDescent="0.3">
      <c r="B32" s="6" t="s">
        <v>261</v>
      </c>
      <c r="F32" s="15">
        <f t="shared" ref="F32:K32" si="12">SUM(F19:F26)+SUM(F28:F31)</f>
        <v>0</v>
      </c>
      <c r="G32" s="15">
        <f t="shared" si="12"/>
        <v>0</v>
      </c>
      <c r="H32" s="15">
        <f t="shared" si="12"/>
        <v>0</v>
      </c>
      <c r="I32" s="15">
        <f t="shared" si="12"/>
        <v>0</v>
      </c>
      <c r="J32" s="15">
        <f t="shared" si="12"/>
        <v>0</v>
      </c>
      <c r="K32" s="15">
        <f t="shared" si="12"/>
        <v>0</v>
      </c>
      <c r="L32" s="15">
        <f t="shared" si="11"/>
        <v>0</v>
      </c>
    </row>
    <row r="33" spans="2:12" x14ac:dyDescent="0.3">
      <c r="B33" s="5" t="s">
        <v>44</v>
      </c>
      <c r="D33" s="10">
        <f>LKP</f>
        <v>0.59859999999999991</v>
      </c>
      <c r="F33" s="13">
        <f t="shared" ref="F33:K33" si="13">F32*LKP</f>
        <v>0</v>
      </c>
      <c r="G33" s="13">
        <f t="shared" si="13"/>
        <v>0</v>
      </c>
      <c r="H33" s="13">
        <f t="shared" si="13"/>
        <v>0</v>
      </c>
      <c r="I33" s="13">
        <f t="shared" si="13"/>
        <v>0</v>
      </c>
      <c r="J33" s="13">
        <f t="shared" si="13"/>
        <v>0</v>
      </c>
      <c r="K33" s="13">
        <f t="shared" si="13"/>
        <v>0</v>
      </c>
      <c r="L33" s="13">
        <f t="shared" si="11"/>
        <v>0</v>
      </c>
    </row>
    <row r="34" spans="2:12" x14ac:dyDescent="0.3">
      <c r="B34" s="6" t="s">
        <v>262</v>
      </c>
      <c r="F34" s="15">
        <f t="shared" ref="F34:K34" si="14">F32+F33</f>
        <v>0</v>
      </c>
      <c r="G34" s="15">
        <f t="shared" si="14"/>
        <v>0</v>
      </c>
      <c r="H34" s="15">
        <f t="shared" si="14"/>
        <v>0</v>
      </c>
      <c r="I34" s="15">
        <f t="shared" si="14"/>
        <v>0</v>
      </c>
      <c r="J34" s="15">
        <f t="shared" si="14"/>
        <v>0</v>
      </c>
      <c r="K34" s="15">
        <f t="shared" si="14"/>
        <v>0</v>
      </c>
      <c r="L34" s="15">
        <f t="shared" si="11"/>
        <v>0</v>
      </c>
    </row>
    <row r="36" spans="2:12" ht="14.25" customHeight="1" x14ac:dyDescent="0.3">
      <c r="B36" s="64" t="s">
        <v>263</v>
      </c>
      <c r="C36" s="61"/>
      <c r="D36" s="61"/>
      <c r="E36" s="61"/>
      <c r="F36" s="61"/>
      <c r="G36" s="61"/>
      <c r="H36" s="61"/>
      <c r="I36" s="61"/>
      <c r="J36" s="61"/>
      <c r="K36" s="61"/>
      <c r="L36" s="61"/>
    </row>
    <row r="37" spans="2:12" x14ac:dyDescent="0.3">
      <c r="B37" s="69" t="s">
        <v>264</v>
      </c>
      <c r="C37" s="61"/>
      <c r="D37" s="61"/>
      <c r="E37" s="61"/>
      <c r="F37" s="61"/>
      <c r="G37" s="61"/>
      <c r="H37" s="61"/>
      <c r="I37" s="61"/>
      <c r="J37" s="61"/>
      <c r="K37" s="61"/>
      <c r="L37" s="61"/>
    </row>
    <row r="38" spans="2:12" x14ac:dyDescent="0.3">
      <c r="B38" s="5" t="s">
        <v>265</v>
      </c>
      <c r="F38" s="38"/>
      <c r="G38" s="38"/>
      <c r="H38" s="38"/>
      <c r="I38" s="38"/>
      <c r="J38" s="38"/>
      <c r="K38" s="38"/>
      <c r="L38" s="13">
        <f t="shared" ref="L38:L46" si="15">SUM(F38:K38)</f>
        <v>0</v>
      </c>
    </row>
    <row r="39" spans="2:12" x14ac:dyDescent="0.3">
      <c r="B39" s="5" t="s">
        <v>266</v>
      </c>
      <c r="F39" s="38"/>
      <c r="G39" s="38"/>
      <c r="H39" s="38"/>
      <c r="I39" s="38"/>
      <c r="J39" s="38"/>
      <c r="K39" s="38"/>
      <c r="L39" s="13">
        <f t="shared" si="15"/>
        <v>0</v>
      </c>
    </row>
    <row r="40" spans="2:12" x14ac:dyDescent="0.3">
      <c r="B40" s="5" t="s">
        <v>267</v>
      </c>
      <c r="F40" s="38"/>
      <c r="G40" s="38"/>
      <c r="H40" s="38"/>
      <c r="I40" s="38"/>
      <c r="J40" s="38"/>
      <c r="K40" s="38"/>
      <c r="L40" s="13">
        <f t="shared" si="15"/>
        <v>0</v>
      </c>
    </row>
    <row r="41" spans="2:12" x14ac:dyDescent="0.3">
      <c r="B41" s="5" t="s">
        <v>268</v>
      </c>
      <c r="F41" s="38"/>
      <c r="G41" s="38"/>
      <c r="H41" s="38"/>
      <c r="I41" s="38"/>
      <c r="J41" s="38"/>
      <c r="K41" s="38"/>
      <c r="L41" s="13">
        <f t="shared" si="15"/>
        <v>0</v>
      </c>
    </row>
    <row r="42" spans="2:12" x14ac:dyDescent="0.3">
      <c r="B42" s="5" t="s">
        <v>269</v>
      </c>
      <c r="F42" s="38"/>
      <c r="G42" s="38"/>
      <c r="H42" s="38"/>
      <c r="I42" s="38"/>
      <c r="J42" s="38"/>
      <c r="K42" s="38"/>
      <c r="L42" s="13">
        <f t="shared" si="15"/>
        <v>0</v>
      </c>
    </row>
    <row r="43" spans="2:12" x14ac:dyDescent="0.3">
      <c r="B43" s="5" t="s">
        <v>270</v>
      </c>
      <c r="F43" s="38"/>
      <c r="G43" s="38"/>
      <c r="H43" s="38"/>
      <c r="I43" s="38"/>
      <c r="J43" s="38"/>
      <c r="K43" s="38"/>
      <c r="L43" s="13">
        <f t="shared" si="15"/>
        <v>0</v>
      </c>
    </row>
    <row r="44" spans="2:12" x14ac:dyDescent="0.3">
      <c r="B44" s="5" t="s">
        <v>271</v>
      </c>
      <c r="F44" s="38"/>
      <c r="G44" s="38"/>
      <c r="H44" s="38"/>
      <c r="I44" s="38"/>
      <c r="J44" s="38"/>
      <c r="K44" s="38"/>
      <c r="L44" s="13">
        <f t="shared" si="15"/>
        <v>0</v>
      </c>
    </row>
    <row r="45" spans="2:12" x14ac:dyDescent="0.3">
      <c r="B45" s="5" t="s">
        <v>272</v>
      </c>
      <c r="F45" s="38"/>
      <c r="G45" s="38"/>
      <c r="H45" s="38"/>
      <c r="I45" s="38"/>
      <c r="J45" s="38"/>
      <c r="K45" s="38"/>
      <c r="L45" s="13">
        <f t="shared" si="15"/>
        <v>0</v>
      </c>
    </row>
    <row r="46" spans="2:12" x14ac:dyDescent="0.3">
      <c r="B46" s="6" t="s">
        <v>273</v>
      </c>
      <c r="F46" s="15">
        <f t="shared" ref="F46:K46" si="16">SUM(F38:F45)</f>
        <v>0</v>
      </c>
      <c r="G46" s="15">
        <f t="shared" si="16"/>
        <v>0</v>
      </c>
      <c r="H46" s="15">
        <f t="shared" si="16"/>
        <v>0</v>
      </c>
      <c r="I46" s="15">
        <f t="shared" si="16"/>
        <v>0</v>
      </c>
      <c r="J46" s="15">
        <f t="shared" si="16"/>
        <v>0</v>
      </c>
      <c r="K46" s="15">
        <f t="shared" si="16"/>
        <v>0</v>
      </c>
      <c r="L46" s="15">
        <f t="shared" si="15"/>
        <v>0</v>
      </c>
    </row>
    <row r="47" spans="2:12" x14ac:dyDescent="0.3">
      <c r="B47" s="69" t="s">
        <v>274</v>
      </c>
      <c r="C47" s="61"/>
      <c r="D47" s="61"/>
      <c r="E47" s="61"/>
      <c r="F47" s="61"/>
      <c r="G47" s="61"/>
      <c r="H47" s="61"/>
      <c r="I47" s="61"/>
      <c r="J47" s="61"/>
      <c r="K47" s="61"/>
      <c r="L47" s="61"/>
    </row>
    <row r="48" spans="2:12" x14ac:dyDescent="0.3">
      <c r="B48" s="5" t="s">
        <v>117</v>
      </c>
      <c r="F48" s="38"/>
      <c r="G48" s="38"/>
      <c r="H48" s="38"/>
      <c r="I48" s="38"/>
      <c r="J48" s="38"/>
      <c r="K48" s="38"/>
      <c r="L48" s="13">
        <f t="shared" ref="L48:L54" si="17">SUM(F48:K48)</f>
        <v>0</v>
      </c>
    </row>
    <row r="49" spans="2:29" x14ac:dyDescent="0.3">
      <c r="B49" s="5" t="s">
        <v>275</v>
      </c>
      <c r="F49" s="38"/>
      <c r="G49" s="38"/>
      <c r="H49" s="38"/>
      <c r="I49" s="38"/>
      <c r="J49" s="38"/>
      <c r="K49" s="38"/>
      <c r="L49" s="13">
        <f t="shared" si="17"/>
        <v>0</v>
      </c>
    </row>
    <row r="50" spans="2:29" x14ac:dyDescent="0.3">
      <c r="B50" s="5" t="s">
        <v>276</v>
      </c>
      <c r="F50" s="38"/>
      <c r="G50" s="38"/>
      <c r="H50" s="38"/>
      <c r="I50" s="38"/>
      <c r="J50" s="38"/>
      <c r="K50" s="38"/>
      <c r="L50" s="13">
        <f t="shared" si="17"/>
        <v>0</v>
      </c>
    </row>
    <row r="51" spans="2:29" x14ac:dyDescent="0.3">
      <c r="B51" s="5" t="s">
        <v>277</v>
      </c>
      <c r="F51" s="38"/>
      <c r="G51" s="38"/>
      <c r="H51" s="38"/>
      <c r="I51" s="38"/>
      <c r="J51" s="38"/>
      <c r="K51" s="38"/>
      <c r="L51" s="13">
        <f t="shared" si="17"/>
        <v>0</v>
      </c>
    </row>
    <row r="52" spans="2:29" x14ac:dyDescent="0.3">
      <c r="B52" s="5" t="s">
        <v>278</v>
      </c>
      <c r="F52" s="38"/>
      <c r="G52" s="38"/>
      <c r="H52" s="38"/>
      <c r="I52" s="38"/>
      <c r="J52" s="38"/>
      <c r="K52" s="38"/>
      <c r="L52" s="13">
        <f t="shared" si="17"/>
        <v>0</v>
      </c>
    </row>
    <row r="53" spans="2:29" x14ac:dyDescent="0.3">
      <c r="B53" s="5" t="s">
        <v>279</v>
      </c>
      <c r="F53" s="38"/>
      <c r="G53" s="38"/>
      <c r="H53" s="38"/>
      <c r="I53" s="38"/>
      <c r="J53" s="38"/>
      <c r="K53" s="38"/>
      <c r="L53" s="13">
        <f t="shared" si="17"/>
        <v>0</v>
      </c>
    </row>
    <row r="54" spans="2:29" x14ac:dyDescent="0.3">
      <c r="B54" s="6" t="s">
        <v>280</v>
      </c>
      <c r="F54" s="15">
        <f t="shared" ref="F54:K54" si="18">SUM(F48:F53)</f>
        <v>0</v>
      </c>
      <c r="G54" s="15">
        <f t="shared" si="18"/>
        <v>0</v>
      </c>
      <c r="H54" s="15">
        <f t="shared" si="18"/>
        <v>0</v>
      </c>
      <c r="I54" s="15">
        <f t="shared" si="18"/>
        <v>0</v>
      </c>
      <c r="J54" s="15">
        <f t="shared" si="18"/>
        <v>0</v>
      </c>
      <c r="K54" s="15">
        <f t="shared" si="18"/>
        <v>0</v>
      </c>
      <c r="L54" s="15">
        <f t="shared" si="17"/>
        <v>0</v>
      </c>
    </row>
    <row r="55" spans="2:29" x14ac:dyDescent="0.3">
      <c r="B55" s="69" t="s">
        <v>281</v>
      </c>
      <c r="C55" s="61"/>
      <c r="D55" s="61"/>
      <c r="E55" s="61"/>
      <c r="F55" s="61"/>
      <c r="G55" s="61"/>
      <c r="H55" s="61"/>
      <c r="I55" s="61"/>
      <c r="J55" s="61"/>
      <c r="K55" s="61"/>
      <c r="L55" s="61"/>
      <c r="M55" s="9"/>
      <c r="N55" s="64" t="s">
        <v>282</v>
      </c>
      <c r="O55" s="61"/>
      <c r="P55" s="61"/>
      <c r="Q55" s="61"/>
      <c r="R55" s="61"/>
      <c r="S55" s="61"/>
      <c r="T55" s="9"/>
      <c r="U55" s="64" t="s">
        <v>282</v>
      </c>
      <c r="V55" s="61"/>
      <c r="W55" s="61"/>
      <c r="X55" s="61"/>
      <c r="Y55" s="61"/>
      <c r="Z55" s="61"/>
      <c r="AA55" s="9"/>
      <c r="AB55" s="9"/>
      <c r="AC55" s="9"/>
    </row>
    <row r="56" spans="2:29" x14ac:dyDescent="0.3">
      <c r="B56" s="5" t="s">
        <v>283</v>
      </c>
      <c r="C56" s="67" t="s">
        <v>284</v>
      </c>
      <c r="D56" s="68"/>
      <c r="E56" s="68"/>
      <c r="G56" s="74" t="str">
        <f>IF($C$56="Transfer","→ NOT part of the INDI base","→ part of the INDI base")</f>
        <v>→ part of the INDI base</v>
      </c>
      <c r="H56" s="61"/>
      <c r="I56" s="61"/>
      <c r="J56" s="61"/>
      <c r="K56" s="61"/>
      <c r="L56" s="61"/>
      <c r="M56" s="50"/>
      <c r="T56" s="50"/>
      <c r="AA56" s="50"/>
    </row>
    <row r="57" spans="2:29" x14ac:dyDescent="0.3">
      <c r="B57" s="1"/>
      <c r="C57" s="38"/>
      <c r="D57" s="39"/>
      <c r="E57" s="34">
        <v>12</v>
      </c>
      <c r="F57" s="13">
        <f>IF(1&lt;=$H$8,$C57*IF(U57="",IF($E57="",12,$E57),U57)*IF(N57="",$D57,N57)*(1+SAL_IDX)^0,0)</f>
        <v>0</v>
      </c>
      <c r="G57" s="13">
        <f>IF(2&lt;=$H$8,$C57*IF(V57="",IF($E57="",12,$E57),V57)*IF(O57="",$D57,O57)*(1+SAL_IDX)^1,0)</f>
        <v>0</v>
      </c>
      <c r="H57" s="13">
        <f>IF(3&lt;=$H$8,$C57*IF(W57="",IF($E57="",12,$E57),W57)*IF(P57="",$D57,P57)*(1+SAL_IDX)^2,0)</f>
        <v>0</v>
      </c>
      <c r="I57" s="13">
        <f>IF(4&lt;=$H$8,$C57*IF(X57="",IF($E57="",12,$E57),X57)*IF(Q57="",$D57,Q57)*(1+SAL_IDX)^3,0)</f>
        <v>0</v>
      </c>
      <c r="J57" s="13">
        <f>IF(5&lt;=$H$8,$C57*IF(Y57="",IF($E57="",12,$E57),Y57)*IF(R57="",$D57,R57)*(1+SAL_IDX)^4,0)</f>
        <v>0</v>
      </c>
      <c r="K57" s="13">
        <f>IF(6&lt;=$H$8,$C57*IF(Z57="",IF($E57="",12,$E57),Z57)*IF(S57="",$D57,S57)*(1+SAL_IDX)^5,0)</f>
        <v>0</v>
      </c>
      <c r="L57" s="13">
        <f t="shared" ref="L57:L62" si="19">SUM(F57:K57)</f>
        <v>0</v>
      </c>
      <c r="M57" s="50"/>
      <c r="N57" s="39"/>
      <c r="O57" s="39"/>
      <c r="P57" s="39"/>
      <c r="Q57" s="39"/>
      <c r="R57" s="39"/>
      <c r="S57" s="39"/>
      <c r="T57" s="50"/>
      <c r="U57" s="53"/>
      <c r="V57" s="53"/>
      <c r="W57" s="53"/>
      <c r="X57" s="53"/>
      <c r="Y57" s="53"/>
      <c r="Z57" s="53"/>
      <c r="AA57" s="50"/>
      <c r="AB57" s="54">
        <f>SUMPRODUCT(($N$17:$S$17&lt;&gt;"")*((N57:S57="")*$D57+(N57:S57&lt;&gt;"")*N57:S57)*((U57:Z57="")*IF($E57="",12,$E57)+(U57:Z57&lt;&gt;"")*U57:Z57))</f>
        <v>0</v>
      </c>
      <c r="AC57" s="14" t="str">
        <f>IF(OR($H$8=0,AB57=0),"",AB57/(12*$H$8))</f>
        <v/>
      </c>
    </row>
    <row r="58" spans="2:29" x14ac:dyDescent="0.3">
      <c r="B58" s="1"/>
      <c r="C58" s="38"/>
      <c r="D58" s="39"/>
      <c r="E58" s="34">
        <v>12</v>
      </c>
      <c r="F58" s="13">
        <f>IF(1&lt;=$H$8,$C58*IF(U58="",IF($E58="",12,$E58),U58)*IF(N58="",$D58,N58)*(1+SAL_IDX)^0,0)</f>
        <v>0</v>
      </c>
      <c r="G58" s="13">
        <f>IF(2&lt;=$H$8,$C58*IF(V58="",IF($E58="",12,$E58),V58)*IF(O58="",$D58,O58)*(1+SAL_IDX)^1,0)</f>
        <v>0</v>
      </c>
      <c r="H58" s="13">
        <f>IF(3&lt;=$H$8,$C58*IF(W58="",IF($E58="",12,$E58),W58)*IF(P58="",$D58,P58)*(1+SAL_IDX)^2,0)</f>
        <v>0</v>
      </c>
      <c r="I58" s="13">
        <f>IF(4&lt;=$H$8,$C58*IF(X58="",IF($E58="",12,$E58),X58)*IF(Q58="",$D58,Q58)*(1+SAL_IDX)^3,0)</f>
        <v>0</v>
      </c>
      <c r="J58" s="13">
        <f>IF(5&lt;=$H$8,$C58*IF(Y58="",IF($E58="",12,$E58),Y58)*IF(R58="",$D58,R58)*(1+SAL_IDX)^4,0)</f>
        <v>0</v>
      </c>
      <c r="K58" s="13">
        <f>IF(6&lt;=$H$8,$C58*IF(Z58="",IF($E58="",12,$E58),Z58)*IF(S58="",$D58,S58)*(1+SAL_IDX)^5,0)</f>
        <v>0</v>
      </c>
      <c r="L58" s="13">
        <f t="shared" si="19"/>
        <v>0</v>
      </c>
      <c r="M58" s="50"/>
      <c r="N58" s="39"/>
      <c r="O58" s="39"/>
      <c r="P58" s="39"/>
      <c r="Q58" s="39"/>
      <c r="R58" s="39"/>
      <c r="S58" s="39"/>
      <c r="T58" s="50"/>
      <c r="U58" s="53"/>
      <c r="V58" s="53"/>
      <c r="W58" s="53"/>
      <c r="X58" s="53"/>
      <c r="Y58" s="53"/>
      <c r="Z58" s="53"/>
      <c r="AA58" s="50"/>
      <c r="AB58" s="54">
        <f>SUMPRODUCT(($N$17:$S$17&lt;&gt;"")*((N58:S58="")*$D58+(N58:S58&lt;&gt;"")*N58:S58)*((U58:Z58="")*IF($E58="",12,$E58)+(U58:Z58&lt;&gt;"")*U58:Z58))</f>
        <v>0</v>
      </c>
      <c r="AC58" s="14" t="str">
        <f>IF(OR($H$8=0,AB58=0),"",AB58/(12*$H$8))</f>
        <v/>
      </c>
    </row>
    <row r="59" spans="2:29" x14ac:dyDescent="0.3">
      <c r="B59" s="1"/>
      <c r="C59" s="38"/>
      <c r="D59" s="39"/>
      <c r="E59" s="34">
        <v>12</v>
      </c>
      <c r="F59" s="13">
        <f>IF(1&lt;=$H$8,$C59*IF(U59="",IF($E59="",12,$E59),U59)*IF(N59="",$D59,N59)*(1+SAL_IDX)^0,0)</f>
        <v>0</v>
      </c>
      <c r="G59" s="13">
        <f>IF(2&lt;=$H$8,$C59*IF(V59="",IF($E59="",12,$E59),V59)*IF(O59="",$D59,O59)*(1+SAL_IDX)^1,0)</f>
        <v>0</v>
      </c>
      <c r="H59" s="13">
        <f>IF(3&lt;=$H$8,$C59*IF(W59="",IF($E59="",12,$E59),W59)*IF(P59="",$D59,P59)*(1+SAL_IDX)^2,0)</f>
        <v>0</v>
      </c>
      <c r="I59" s="13">
        <f>IF(4&lt;=$H$8,$C59*IF(X59="",IF($E59="",12,$E59),X59)*IF(Q59="",$D59,Q59)*(1+SAL_IDX)^3,0)</f>
        <v>0</v>
      </c>
      <c r="J59" s="13">
        <f>IF(5&lt;=$H$8,$C59*IF(Y59="",IF($E59="",12,$E59),Y59)*IF(R59="",$D59,R59)*(1+SAL_IDX)^4,0)</f>
        <v>0</v>
      </c>
      <c r="K59" s="13">
        <f>IF(6&lt;=$H$8,$C59*IF(Z59="",IF($E59="",12,$E59),Z59)*IF(S59="",$D59,S59)*(1+SAL_IDX)^5,0)</f>
        <v>0</v>
      </c>
      <c r="L59" s="13">
        <f t="shared" si="19"/>
        <v>0</v>
      </c>
      <c r="M59" s="50"/>
      <c r="N59" s="39"/>
      <c r="O59" s="39"/>
      <c r="P59" s="39"/>
      <c r="Q59" s="39"/>
      <c r="R59" s="39"/>
      <c r="S59" s="39"/>
      <c r="T59" s="50"/>
      <c r="U59" s="53"/>
      <c r="V59" s="53"/>
      <c r="W59" s="53"/>
      <c r="X59" s="53"/>
      <c r="Y59" s="53"/>
      <c r="Z59" s="53"/>
      <c r="AA59" s="50"/>
      <c r="AB59" s="54">
        <f>SUMPRODUCT(($N$17:$S$17&lt;&gt;"")*((N59:S59="")*$D59+(N59:S59&lt;&gt;"")*N59:S59)*((U59:Z59="")*IF($E59="",12,$E59)+(U59:Z59&lt;&gt;"")*U59:Z59))</f>
        <v>0</v>
      </c>
      <c r="AC59" s="14" t="str">
        <f>IF(OR($H$8=0,AB59=0),"",AB59/(12*$H$8))</f>
        <v/>
      </c>
    </row>
    <row r="60" spans="2:29" x14ac:dyDescent="0.3">
      <c r="B60" s="1"/>
      <c r="C60" s="38"/>
      <c r="D60" s="39"/>
      <c r="E60" s="34">
        <v>12</v>
      </c>
      <c r="F60" s="13">
        <f>IF(1&lt;=$H$8,$C60*IF(U60="",IF($E60="",12,$E60),U60)*IF(N60="",$D60,N60)*(1+SAL_IDX)^0,0)</f>
        <v>0</v>
      </c>
      <c r="G60" s="13">
        <f>IF(2&lt;=$H$8,$C60*IF(V60="",IF($E60="",12,$E60),V60)*IF(O60="",$D60,O60)*(1+SAL_IDX)^1,0)</f>
        <v>0</v>
      </c>
      <c r="H60" s="13">
        <f>IF(3&lt;=$H$8,$C60*IF(W60="",IF($E60="",12,$E60),W60)*IF(P60="",$D60,P60)*(1+SAL_IDX)^2,0)</f>
        <v>0</v>
      </c>
      <c r="I60" s="13">
        <f>IF(4&lt;=$H$8,$C60*IF(X60="",IF($E60="",12,$E60),X60)*IF(Q60="",$D60,Q60)*(1+SAL_IDX)^3,0)</f>
        <v>0</v>
      </c>
      <c r="J60" s="13">
        <f>IF(5&lt;=$H$8,$C60*IF(Y60="",IF($E60="",12,$E60),Y60)*IF(R60="",$D60,R60)*(1+SAL_IDX)^4,0)</f>
        <v>0</v>
      </c>
      <c r="K60" s="13">
        <f>IF(6&lt;=$H$8,$C60*IF(Z60="",IF($E60="",12,$E60),Z60)*IF(S60="",$D60,S60)*(1+SAL_IDX)^5,0)</f>
        <v>0</v>
      </c>
      <c r="L60" s="13">
        <f t="shared" si="19"/>
        <v>0</v>
      </c>
      <c r="M60" s="50"/>
      <c r="N60" s="39"/>
      <c r="O60" s="39"/>
      <c r="P60" s="39"/>
      <c r="Q60" s="39"/>
      <c r="R60" s="39"/>
      <c r="S60" s="39"/>
      <c r="T60" s="50"/>
      <c r="U60" s="53"/>
      <c r="V60" s="53"/>
      <c r="W60" s="53"/>
      <c r="X60" s="53"/>
      <c r="Y60" s="53"/>
      <c r="Z60" s="53"/>
      <c r="AA60" s="50"/>
      <c r="AB60" s="54">
        <f>SUMPRODUCT(($N$17:$S$17&lt;&gt;"")*((N60:S60="")*$D60+(N60:S60&lt;&gt;"")*N60:S60)*((U60:Z60="")*IF($E60="",12,$E60)+(U60:Z60&lt;&gt;"")*U60:Z60))</f>
        <v>0</v>
      </c>
      <c r="AC60" s="14" t="str">
        <f>IF(OR($H$8=0,AB60=0),"",AB60/(12*$H$8))</f>
        <v/>
      </c>
    </row>
    <row r="61" spans="2:29" x14ac:dyDescent="0.3">
      <c r="B61" s="6" t="s">
        <v>285</v>
      </c>
      <c r="F61" s="15">
        <f t="shared" ref="F61:K61" si="20">SUM(F57:F60)</f>
        <v>0</v>
      </c>
      <c r="G61" s="15">
        <f t="shared" si="20"/>
        <v>0</v>
      </c>
      <c r="H61" s="15">
        <f t="shared" si="20"/>
        <v>0</v>
      </c>
      <c r="I61" s="15">
        <f t="shared" si="20"/>
        <v>0</v>
      </c>
      <c r="J61" s="15">
        <f t="shared" si="20"/>
        <v>0</v>
      </c>
      <c r="K61" s="15">
        <f t="shared" si="20"/>
        <v>0</v>
      </c>
      <c r="L61" s="15">
        <f t="shared" si="19"/>
        <v>0</v>
      </c>
    </row>
    <row r="62" spans="2:29" x14ac:dyDescent="0.3">
      <c r="B62" s="6" t="s">
        <v>286</v>
      </c>
      <c r="D62" s="10">
        <f>LKP_EXT</f>
        <v>0.47499999999999998</v>
      </c>
      <c r="F62" s="15">
        <f t="shared" ref="F62:K62" si="21">F61*(1+LKP_EXT)</f>
        <v>0</v>
      </c>
      <c r="G62" s="15">
        <f t="shared" si="21"/>
        <v>0</v>
      </c>
      <c r="H62" s="15">
        <f t="shared" si="21"/>
        <v>0</v>
      </c>
      <c r="I62" s="15">
        <f t="shared" si="21"/>
        <v>0</v>
      </c>
      <c r="J62" s="15">
        <f t="shared" si="21"/>
        <v>0</v>
      </c>
      <c r="K62" s="15">
        <f t="shared" si="21"/>
        <v>0</v>
      </c>
      <c r="L62" s="15">
        <f t="shared" si="19"/>
        <v>0</v>
      </c>
    </row>
    <row r="64" spans="2:29" ht="14.25" customHeight="1" x14ac:dyDescent="0.3">
      <c r="B64" s="64" t="s">
        <v>287</v>
      </c>
      <c r="C64" s="61"/>
      <c r="D64" s="61"/>
      <c r="E64" s="61"/>
      <c r="F64" s="61"/>
      <c r="G64" s="61"/>
      <c r="H64" s="61"/>
      <c r="I64" s="61"/>
      <c r="J64" s="61"/>
      <c r="K64" s="61"/>
      <c r="L64" s="61"/>
    </row>
    <row r="65" spans="2:12" x14ac:dyDescent="0.3">
      <c r="B65" s="5" t="s">
        <v>288</v>
      </c>
      <c r="F65" s="13">
        <f t="shared" ref="F65:K65" si="22">F34+F46+IF($C$56="Transfer",0,F62)</f>
        <v>0</v>
      </c>
      <c r="G65" s="13">
        <f t="shared" si="22"/>
        <v>0</v>
      </c>
      <c r="H65" s="13">
        <f t="shared" si="22"/>
        <v>0</v>
      </c>
      <c r="I65" s="13">
        <f t="shared" si="22"/>
        <v>0</v>
      </c>
      <c r="J65" s="13">
        <f t="shared" si="22"/>
        <v>0</v>
      </c>
      <c r="K65" s="13">
        <f t="shared" si="22"/>
        <v>0</v>
      </c>
      <c r="L65" s="13">
        <f>SUM(F65:K65)</f>
        <v>0</v>
      </c>
    </row>
    <row r="66" spans="2:12" x14ac:dyDescent="0.3">
      <c r="B66" s="5" t="s">
        <v>289</v>
      </c>
      <c r="D66" s="10">
        <f>IFERROR(VLOOKUP($C$7,INST_TAB,5,FALSE()),INDI_KI)</f>
        <v>0.28989999999999999</v>
      </c>
      <c r="F66" s="13">
        <f t="shared" ref="F66:K66" si="23">F65*$D$66</f>
        <v>0</v>
      </c>
      <c r="G66" s="13">
        <f t="shared" si="23"/>
        <v>0</v>
      </c>
      <c r="H66" s="13">
        <f t="shared" si="23"/>
        <v>0</v>
      </c>
      <c r="I66" s="13">
        <f t="shared" si="23"/>
        <v>0</v>
      </c>
      <c r="J66" s="13">
        <f t="shared" si="23"/>
        <v>0</v>
      </c>
      <c r="K66" s="13">
        <f t="shared" si="23"/>
        <v>0</v>
      </c>
      <c r="L66" s="13">
        <f>SUM(F66:K66)</f>
        <v>0</v>
      </c>
    </row>
    <row r="68" spans="2:12" ht="21.75" customHeight="1" x14ac:dyDescent="0.3">
      <c r="B68" s="40" t="s">
        <v>290</v>
      </c>
      <c r="C68" s="41"/>
      <c r="D68" s="41"/>
      <c r="E68" s="41"/>
      <c r="F68" s="42">
        <f t="shared" ref="F68:K68" si="24">F34+F46+F54+F62+F66</f>
        <v>0</v>
      </c>
      <c r="G68" s="42">
        <f t="shared" si="24"/>
        <v>0</v>
      </c>
      <c r="H68" s="42">
        <f t="shared" si="24"/>
        <v>0</v>
      </c>
      <c r="I68" s="42">
        <f t="shared" si="24"/>
        <v>0</v>
      </c>
      <c r="J68" s="42">
        <f t="shared" si="24"/>
        <v>0</v>
      </c>
      <c r="K68" s="42">
        <f t="shared" si="24"/>
        <v>0</v>
      </c>
      <c r="L68" s="42">
        <f>SUM(F68:K68)</f>
        <v>0</v>
      </c>
    </row>
    <row r="70" spans="2:12" ht="19.5" customHeight="1" x14ac:dyDescent="0.3">
      <c r="B70" s="64" t="s">
        <v>291</v>
      </c>
      <c r="C70" s="61"/>
      <c r="D70" s="61"/>
      <c r="E70" s="61"/>
      <c r="F70" s="61"/>
      <c r="G70" s="61"/>
      <c r="H70" s="61"/>
      <c r="I70" s="61"/>
      <c r="J70" s="61"/>
      <c r="K70" s="61"/>
      <c r="L70" s="61"/>
    </row>
    <row r="71" spans="2:12" x14ac:dyDescent="0.3">
      <c r="B71" s="5" t="s">
        <v>292</v>
      </c>
      <c r="D71" s="36">
        <f>IF($H$12=0,1,IFERROR(SUMPRODUCT((C19:C26-(C19:C26&gt;$H$12)*(C19:C26-$H$12))*AB19:AB26)/SUMPRODUCT(C19:C26*AB19:AB26),1))</f>
        <v>1</v>
      </c>
      <c r="F71" s="13">
        <f t="shared" ref="F71:K71" si="25">SUM(F19:F26)*$D$71+SUM(F28:F31)</f>
        <v>0</v>
      </c>
      <c r="G71" s="13">
        <f t="shared" si="25"/>
        <v>0</v>
      </c>
      <c r="H71" s="13">
        <f t="shared" si="25"/>
        <v>0</v>
      </c>
      <c r="I71" s="13">
        <f t="shared" si="25"/>
        <v>0</v>
      </c>
      <c r="J71" s="13">
        <f t="shared" si="25"/>
        <v>0</v>
      </c>
      <c r="K71" s="13">
        <f t="shared" si="25"/>
        <v>0</v>
      </c>
      <c r="L71" s="13">
        <f>SUM(F71:K71)</f>
        <v>0</v>
      </c>
    </row>
    <row r="72" spans="2:12" x14ac:dyDescent="0.3">
      <c r="B72" s="5" t="s">
        <v>293</v>
      </c>
      <c r="D72" s="10">
        <f>$C$13</f>
        <v>0.59860000000000002</v>
      </c>
      <c r="F72" s="13">
        <f t="shared" ref="F72:K72" si="26">F71*$C$13</f>
        <v>0</v>
      </c>
      <c r="G72" s="13">
        <f t="shared" si="26"/>
        <v>0</v>
      </c>
      <c r="H72" s="13">
        <f t="shared" si="26"/>
        <v>0</v>
      </c>
      <c r="I72" s="13">
        <f t="shared" si="26"/>
        <v>0</v>
      </c>
      <c r="J72" s="13">
        <f t="shared" si="26"/>
        <v>0</v>
      </c>
      <c r="K72" s="13">
        <f t="shared" si="26"/>
        <v>0</v>
      </c>
      <c r="L72" s="13">
        <f>SUM(F72:K72)</f>
        <v>0</v>
      </c>
    </row>
    <row r="73" spans="2:12" x14ac:dyDescent="0.3">
      <c r="B73" s="5" t="s">
        <v>294</v>
      </c>
      <c r="F73" s="13">
        <f t="shared" ref="F73:K73" si="27">F46+F54+F62-IF($H$13="No",F48,0)</f>
        <v>0</v>
      </c>
      <c r="G73" s="13">
        <f t="shared" si="27"/>
        <v>0</v>
      </c>
      <c r="H73" s="13">
        <f t="shared" si="27"/>
        <v>0</v>
      </c>
      <c r="I73" s="13">
        <f t="shared" si="27"/>
        <v>0</v>
      </c>
      <c r="J73" s="13">
        <f t="shared" si="27"/>
        <v>0</v>
      </c>
      <c r="K73" s="13">
        <f t="shared" si="27"/>
        <v>0</v>
      </c>
      <c r="L73" s="13">
        <f>SUM(F73:K73)</f>
        <v>0</v>
      </c>
    </row>
    <row r="74" spans="2:12" x14ac:dyDescent="0.3">
      <c r="B74" s="5" t="s">
        <v>295</v>
      </c>
      <c r="D74" s="10">
        <f>$C$12</f>
        <v>0</v>
      </c>
      <c r="F74" s="13">
        <f t="shared" ref="F74:K74" si="28">IF($C$12=0,0,IF($H$11="Share of grant",IFERROR((F71+F72+F73)*$C$12/(1-$C$12),0),IF($H$11="Total direct costs",(F71+F72+F73-F52)*$C$12,(F71+F72+F46+IF($C$56="Transfer",0,F62))*$C$12)))</f>
        <v>0</v>
      </c>
      <c r="G74" s="13">
        <f t="shared" si="28"/>
        <v>0</v>
      </c>
      <c r="H74" s="13">
        <f t="shared" si="28"/>
        <v>0</v>
      </c>
      <c r="I74" s="13">
        <f t="shared" si="28"/>
        <v>0</v>
      </c>
      <c r="J74" s="13">
        <f t="shared" si="28"/>
        <v>0</v>
      </c>
      <c r="K74" s="13">
        <f t="shared" si="28"/>
        <v>0</v>
      </c>
      <c r="L74" s="13">
        <f>SUM(F74:K74)</f>
        <v>0</v>
      </c>
    </row>
    <row r="75" spans="2:12" x14ac:dyDescent="0.3">
      <c r="B75" s="32" t="s">
        <v>296</v>
      </c>
      <c r="F75" s="33">
        <f t="shared" ref="F75:K75" si="29">F71+F72+F73+F74</f>
        <v>0</v>
      </c>
      <c r="G75" s="33">
        <f t="shared" si="29"/>
        <v>0</v>
      </c>
      <c r="H75" s="33">
        <f t="shared" si="29"/>
        <v>0</v>
      </c>
      <c r="I75" s="33">
        <f t="shared" si="29"/>
        <v>0</v>
      </c>
      <c r="J75" s="33">
        <f t="shared" si="29"/>
        <v>0</v>
      </c>
      <c r="K75" s="33">
        <f t="shared" si="29"/>
        <v>0</v>
      </c>
      <c r="L75" s="33">
        <f>SUM(F75:K75)</f>
        <v>0</v>
      </c>
    </row>
    <row r="77" spans="2:12" ht="19.5" customHeight="1" x14ac:dyDescent="0.3">
      <c r="B77" s="64" t="s">
        <v>297</v>
      </c>
      <c r="C77" s="61"/>
      <c r="D77" s="61"/>
      <c r="E77" s="61"/>
      <c r="F77" s="61"/>
      <c r="G77" s="61"/>
      <c r="H77" s="61"/>
      <c r="I77" s="61"/>
      <c r="J77" s="61"/>
      <c r="K77" s="61"/>
      <c r="L77" s="61"/>
    </row>
    <row r="78" spans="2:12" x14ac:dyDescent="0.3">
      <c r="B78" s="5" t="s">
        <v>298</v>
      </c>
      <c r="F78" s="13">
        <f t="shared" ref="F78:K78" si="30">F34-F71-F72</f>
        <v>0</v>
      </c>
      <c r="G78" s="13">
        <f t="shared" si="30"/>
        <v>0</v>
      </c>
      <c r="H78" s="13">
        <f t="shared" si="30"/>
        <v>0</v>
      </c>
      <c r="I78" s="13">
        <f t="shared" si="30"/>
        <v>0</v>
      </c>
      <c r="J78" s="13">
        <f t="shared" si="30"/>
        <v>0</v>
      </c>
      <c r="K78" s="13">
        <f t="shared" si="30"/>
        <v>0</v>
      </c>
      <c r="L78" s="13">
        <f>SUM(F78:K78)</f>
        <v>0</v>
      </c>
    </row>
    <row r="79" spans="2:12" x14ac:dyDescent="0.3">
      <c r="B79" s="5" t="s">
        <v>299</v>
      </c>
      <c r="F79" s="13">
        <f t="shared" ref="F79:K79" si="31">IF($H$13="No",F48,0)</f>
        <v>0</v>
      </c>
      <c r="G79" s="13">
        <f t="shared" si="31"/>
        <v>0</v>
      </c>
      <c r="H79" s="13">
        <f t="shared" si="31"/>
        <v>0</v>
      </c>
      <c r="I79" s="13">
        <f t="shared" si="31"/>
        <v>0</v>
      </c>
      <c r="J79" s="13">
        <f t="shared" si="31"/>
        <v>0</v>
      </c>
      <c r="K79" s="13">
        <f t="shared" si="31"/>
        <v>0</v>
      </c>
      <c r="L79" s="13">
        <f>SUM(F79:K79)</f>
        <v>0</v>
      </c>
    </row>
    <row r="80" spans="2:12" x14ac:dyDescent="0.3">
      <c r="B80" s="5" t="s">
        <v>300</v>
      </c>
      <c r="F80" s="13">
        <f t="shared" ref="F80:K80" si="32">F66-F74</f>
        <v>0</v>
      </c>
      <c r="G80" s="13">
        <f t="shared" si="32"/>
        <v>0</v>
      </c>
      <c r="H80" s="13">
        <f t="shared" si="32"/>
        <v>0</v>
      </c>
      <c r="I80" s="13">
        <f t="shared" si="32"/>
        <v>0</v>
      </c>
      <c r="J80" s="13">
        <f t="shared" si="32"/>
        <v>0</v>
      </c>
      <c r="K80" s="13">
        <f t="shared" si="32"/>
        <v>0</v>
      </c>
      <c r="L80" s="13">
        <f>SUM(F80:K80)</f>
        <v>0</v>
      </c>
    </row>
    <row r="81" spans="2:12" x14ac:dyDescent="0.3">
      <c r="B81" s="32" t="s">
        <v>214</v>
      </c>
      <c r="D81" s="43" t="str">
        <f>IF(ROUND($L$81-($L$68-$L$75),2)=0,"","DISCREPANCY!")</f>
        <v/>
      </c>
      <c r="F81" s="33">
        <f t="shared" ref="F81:K81" si="33">F78+F79+F80</f>
        <v>0</v>
      </c>
      <c r="G81" s="33">
        <f t="shared" si="33"/>
        <v>0</v>
      </c>
      <c r="H81" s="33">
        <f t="shared" si="33"/>
        <v>0</v>
      </c>
      <c r="I81" s="33">
        <f t="shared" si="33"/>
        <v>0</v>
      </c>
      <c r="J81" s="33">
        <f t="shared" si="33"/>
        <v>0</v>
      </c>
      <c r="K81" s="33">
        <f t="shared" si="33"/>
        <v>0</v>
      </c>
      <c r="L81" s="33">
        <f>SUM(F81:K81)</f>
        <v>0</v>
      </c>
    </row>
    <row r="82" spans="2:12" x14ac:dyDescent="0.3">
      <c r="B82" s="5" t="s">
        <v>301</v>
      </c>
      <c r="F82" s="66" t="str">
        <f>IF($C$14=0,"",IF($L$82&gt;=$C$14,"— meets the funder's co-financing requirement","— BELOW the funder's co-financing requirement"))</f>
        <v/>
      </c>
      <c r="G82" s="61"/>
      <c r="H82" s="61"/>
      <c r="I82" s="61"/>
      <c r="J82" s="61"/>
      <c r="K82" s="61"/>
      <c r="L82" s="16">
        <f>IF($L$68=0,0,$L$81/$L$68)</f>
        <v>0</v>
      </c>
    </row>
    <row r="84" spans="2:12" ht="19.5" customHeight="1" x14ac:dyDescent="0.3">
      <c r="B84" s="64" t="s">
        <v>302</v>
      </c>
      <c r="C84" s="61"/>
      <c r="D84" s="61"/>
      <c r="E84" s="61"/>
      <c r="F84" s="61"/>
      <c r="G84" s="61"/>
      <c r="H84" s="61"/>
      <c r="I84" s="61"/>
      <c r="J84" s="61"/>
      <c r="K84" s="61"/>
      <c r="L84" s="61"/>
    </row>
    <row r="85" spans="2:12" x14ac:dyDescent="0.3">
      <c r="B85" s="5" t="s">
        <v>303</v>
      </c>
      <c r="F85" s="38"/>
      <c r="G85" s="38"/>
      <c r="H85" s="38"/>
      <c r="I85" s="38"/>
      <c r="J85" s="38"/>
      <c r="K85" s="38"/>
      <c r="L85" s="13">
        <f>SUM(F85:K85)</f>
        <v>0</v>
      </c>
    </row>
    <row r="86" spans="2:12" x14ac:dyDescent="0.3">
      <c r="B86" s="5" t="s">
        <v>304</v>
      </c>
      <c r="F86" s="13" t="str">
        <f t="shared" ref="F86:L86" si="34">IF($L$85=0,"",F85-F75)</f>
        <v/>
      </c>
      <c r="G86" s="13" t="str">
        <f t="shared" si="34"/>
        <v/>
      </c>
      <c r="H86" s="13" t="str">
        <f t="shared" si="34"/>
        <v/>
      </c>
      <c r="I86" s="13" t="str">
        <f t="shared" si="34"/>
        <v/>
      </c>
      <c r="J86" s="13" t="str">
        <f t="shared" si="34"/>
        <v/>
      </c>
      <c r="K86" s="13" t="str">
        <f t="shared" si="34"/>
        <v/>
      </c>
      <c r="L86" s="15" t="str">
        <f t="shared" si="34"/>
        <v/>
      </c>
    </row>
    <row r="88" spans="2:12" x14ac:dyDescent="0.3">
      <c r="B88" s="63" t="s">
        <v>305</v>
      </c>
      <c r="C88" s="61"/>
      <c r="D88" s="61"/>
      <c r="E88" s="61"/>
      <c r="F88" s="61"/>
      <c r="G88" s="61"/>
      <c r="H88" s="61"/>
      <c r="I88" s="61"/>
      <c r="J88" s="61"/>
      <c r="K88" s="61"/>
      <c r="L88" s="61"/>
    </row>
    <row r="90" spans="2:12" ht="19.5" customHeight="1" x14ac:dyDescent="0.3">
      <c r="B90" s="64" t="s">
        <v>306</v>
      </c>
      <c r="C90" s="61"/>
      <c r="D90" s="61"/>
      <c r="E90" s="61"/>
      <c r="F90" s="61"/>
      <c r="G90" s="61"/>
      <c r="H90" s="61"/>
      <c r="I90" s="61"/>
      <c r="J90" s="61"/>
      <c r="K90" s="61"/>
      <c r="L90" s="61"/>
    </row>
    <row r="91" spans="2:12" x14ac:dyDescent="0.3">
      <c r="B91" s="51" t="s">
        <v>307</v>
      </c>
      <c r="C91" s="51"/>
      <c r="D91" s="51"/>
      <c r="E91" s="51"/>
      <c r="F91" s="52">
        <f t="shared" ref="F91:K91" si="35">F$17</f>
        <v>2027</v>
      </c>
      <c r="G91" s="52">
        <f t="shared" si="35"/>
        <v>2028</v>
      </c>
      <c r="H91" s="52">
        <f t="shared" si="35"/>
        <v>2029</v>
      </c>
      <c r="I91" s="52" t="str">
        <f t="shared" si="35"/>
        <v/>
      </c>
      <c r="J91" s="52" t="str">
        <f t="shared" si="35"/>
        <v/>
      </c>
      <c r="K91" s="52" t="str">
        <f t="shared" si="35"/>
        <v/>
      </c>
      <c r="L91" s="51" t="s">
        <v>250</v>
      </c>
    </row>
    <row r="92" spans="2:12" x14ac:dyDescent="0.3">
      <c r="B92" s="55" t="s">
        <v>308</v>
      </c>
      <c r="F92" s="54">
        <f t="shared" ref="F92:K92" si="36">IF(F$17="",0,SUMPRODUCT(((N19:N26="")*$D$19:$D$26+(N19:N26&lt;&gt;"")*N19:N26)*((U19:U26="")*($E$19:$E$26+12*($E$19:$E$26=""))+(U19:U26&lt;&gt;"")*U19:U26)))</f>
        <v>0</v>
      </c>
      <c r="G92" s="54">
        <f t="shared" si="36"/>
        <v>0</v>
      </c>
      <c r="H92" s="54">
        <f t="shared" si="36"/>
        <v>0</v>
      </c>
      <c r="I92" s="54">
        <f t="shared" si="36"/>
        <v>0</v>
      </c>
      <c r="J92" s="54">
        <f t="shared" si="36"/>
        <v>0</v>
      </c>
      <c r="K92" s="54">
        <f t="shared" si="36"/>
        <v>0</v>
      </c>
      <c r="L92" s="54">
        <f>SUM(F92:K92)</f>
        <v>0</v>
      </c>
    </row>
    <row r="93" spans="2:12" x14ac:dyDescent="0.3">
      <c r="B93" s="55" t="s">
        <v>309</v>
      </c>
      <c r="F93" s="54">
        <f t="shared" ref="F93:K93" si="37">IF(F$17="",0,SUMPRODUCT(((N28:N31="")*$D$28:$D$31+(N28:N31&lt;&gt;"")*N28:N31)*((U28:U31="")*($E$28:$E$31+12*($E$28:$E$31=""))+(U28:U31&lt;&gt;"")*U28:U31)))</f>
        <v>0</v>
      </c>
      <c r="G93" s="54">
        <f t="shared" si="37"/>
        <v>0</v>
      </c>
      <c r="H93" s="54">
        <f t="shared" si="37"/>
        <v>0</v>
      </c>
      <c r="I93" s="54">
        <f t="shared" si="37"/>
        <v>0</v>
      </c>
      <c r="J93" s="54">
        <f t="shared" si="37"/>
        <v>0</v>
      </c>
      <c r="K93" s="54">
        <f t="shared" si="37"/>
        <v>0</v>
      </c>
      <c r="L93" s="54">
        <f>SUM(F93:K93)</f>
        <v>0</v>
      </c>
    </row>
    <row r="94" spans="2:12" x14ac:dyDescent="0.3">
      <c r="B94" s="55" t="s">
        <v>310</v>
      </c>
      <c r="F94" s="54">
        <f t="shared" ref="F94:K94" si="38">IF(F$17="",0,SUMPRODUCT(((N57:N60="")*$D$57:$D$60+(N57:N60&lt;&gt;"")*N57:N60)*((U57:U60="")*($E$57:$E$60+12*($E$57:$E$60=""))+(U57:U60&lt;&gt;"")*U57:U60)))</f>
        <v>0</v>
      </c>
      <c r="G94" s="54">
        <f t="shared" si="38"/>
        <v>0</v>
      </c>
      <c r="H94" s="54">
        <f t="shared" si="38"/>
        <v>0</v>
      </c>
      <c r="I94" s="54">
        <f t="shared" si="38"/>
        <v>0</v>
      </c>
      <c r="J94" s="54">
        <f t="shared" si="38"/>
        <v>0</v>
      </c>
      <c r="K94" s="54">
        <f t="shared" si="38"/>
        <v>0</v>
      </c>
      <c r="L94" s="54">
        <f>SUM(F94:K94)</f>
        <v>0</v>
      </c>
    </row>
    <row r="95" spans="2:12" x14ac:dyDescent="0.3">
      <c r="B95" s="6" t="s">
        <v>311</v>
      </c>
      <c r="F95" s="56">
        <f t="shared" ref="F95:K95" si="39">SUM(F92:F94)</f>
        <v>0</v>
      </c>
      <c r="G95" s="56">
        <f t="shared" si="39"/>
        <v>0</v>
      </c>
      <c r="H95" s="56">
        <f t="shared" si="39"/>
        <v>0</v>
      </c>
      <c r="I95" s="56">
        <f t="shared" si="39"/>
        <v>0</v>
      </c>
      <c r="J95" s="56">
        <f t="shared" si="39"/>
        <v>0</v>
      </c>
      <c r="K95" s="56">
        <f t="shared" si="39"/>
        <v>0</v>
      </c>
      <c r="L95" s="56">
        <f>SUM(F95:K95)</f>
        <v>0</v>
      </c>
    </row>
    <row r="96" spans="2:12" x14ac:dyDescent="0.3">
      <c r="B96" s="57" t="s">
        <v>312</v>
      </c>
      <c r="F96" s="58">
        <f t="shared" ref="F96:L96" si="40">F95/12</f>
        <v>0</v>
      </c>
      <c r="G96" s="58">
        <f t="shared" si="40"/>
        <v>0</v>
      </c>
      <c r="H96" s="58">
        <f t="shared" si="40"/>
        <v>0</v>
      </c>
      <c r="I96" s="58">
        <f t="shared" si="40"/>
        <v>0</v>
      </c>
      <c r="J96" s="58">
        <f t="shared" si="40"/>
        <v>0</v>
      </c>
      <c r="K96" s="58">
        <f t="shared" si="40"/>
        <v>0</v>
      </c>
      <c r="L96" s="58">
        <f t="shared" si="40"/>
        <v>0</v>
      </c>
    </row>
    <row r="97" spans="2:12" x14ac:dyDescent="0.3">
      <c r="B97" s="57" t="s">
        <v>313</v>
      </c>
      <c r="L97" s="59">
        <f>IF($H$8=0,"",$L$95/12/$H$8)</f>
        <v>0</v>
      </c>
    </row>
    <row r="99" spans="2:12" x14ac:dyDescent="0.3">
      <c r="B99" s="63" t="s">
        <v>314</v>
      </c>
      <c r="C99" s="61"/>
      <c r="D99" s="61"/>
      <c r="E99" s="61"/>
      <c r="F99" s="61"/>
      <c r="G99" s="61"/>
      <c r="H99" s="61"/>
      <c r="I99" s="61"/>
      <c r="J99" s="61"/>
      <c r="K99" s="61"/>
      <c r="L99" s="61"/>
    </row>
  </sheetData>
  <sheetProtection sheet="1" formatCells="0" formatColumns="0" formatRows="0" sort="0" autoFilter="0"/>
  <mergeCells count="36">
    <mergeCell ref="U55:Z55"/>
    <mergeCell ref="N16:S16"/>
    <mergeCell ref="B64:L64"/>
    <mergeCell ref="B55:L55"/>
    <mergeCell ref="B88:L88"/>
    <mergeCell ref="N27:S27"/>
    <mergeCell ref="B1:L1"/>
    <mergeCell ref="C5:L5"/>
    <mergeCell ref="B10:L10"/>
    <mergeCell ref="B4:L4"/>
    <mergeCell ref="C11:E11"/>
    <mergeCell ref="C8:E8"/>
    <mergeCell ref="H11:L11"/>
    <mergeCell ref="N15:AC15"/>
    <mergeCell ref="AB16:AC16"/>
    <mergeCell ref="U27:Z27"/>
    <mergeCell ref="B36:L36"/>
    <mergeCell ref="B2:L2"/>
    <mergeCell ref="C15:L15"/>
    <mergeCell ref="C6:L6"/>
    <mergeCell ref="C7:E7"/>
    <mergeCell ref="U16:Z16"/>
    <mergeCell ref="N18:S18"/>
    <mergeCell ref="B18:L18"/>
    <mergeCell ref="U18:Z18"/>
    <mergeCell ref="B99:L99"/>
    <mergeCell ref="B84:L84"/>
    <mergeCell ref="N55:S55"/>
    <mergeCell ref="B37:L37"/>
    <mergeCell ref="G56:L56"/>
    <mergeCell ref="B90:L90"/>
    <mergeCell ref="B47:L47"/>
    <mergeCell ref="C56:E56"/>
    <mergeCell ref="B70:L70"/>
    <mergeCell ref="B77:L77"/>
    <mergeCell ref="F82:K82"/>
  </mergeCells>
  <conditionalFormatting sqref="F92:K97">
    <cfRule type="expression" dxfId="14" priority="16">
      <formula>F$17=""</formula>
    </cfRule>
  </conditionalFormatting>
  <conditionalFormatting sqref="F19:L26">
    <cfRule type="expression" dxfId="13" priority="2">
      <formula>F$17=""</formula>
    </cfRule>
  </conditionalFormatting>
  <conditionalFormatting sqref="F28:L31">
    <cfRule type="expression" dxfId="12" priority="3">
      <formula>F$17=""</formula>
    </cfRule>
  </conditionalFormatting>
  <conditionalFormatting sqref="F38:L45">
    <cfRule type="expression" dxfId="11" priority="4">
      <formula>F$17=""</formula>
    </cfRule>
  </conditionalFormatting>
  <conditionalFormatting sqref="F48:L53">
    <cfRule type="expression" dxfId="10" priority="5">
      <formula>F$17=""</formula>
    </cfRule>
  </conditionalFormatting>
  <conditionalFormatting sqref="F57:L60">
    <cfRule type="expression" dxfId="9" priority="6">
      <formula>F$17=""</formula>
    </cfRule>
  </conditionalFormatting>
  <conditionalFormatting sqref="F78:L81">
    <cfRule type="cellIs" dxfId="8" priority="8" operator="lessThan">
      <formula>0</formula>
    </cfRule>
  </conditionalFormatting>
  <conditionalFormatting sqref="F85:L85">
    <cfRule type="expression" dxfId="7" priority="7">
      <formula>F$17=""</formula>
    </cfRule>
  </conditionalFormatting>
  <conditionalFormatting sqref="F86:L86">
    <cfRule type="cellIs" dxfId="6" priority="9" operator="lessThan">
      <formula>0</formula>
    </cfRule>
  </conditionalFormatting>
  <conditionalFormatting sqref="N19:S26">
    <cfRule type="expression" dxfId="5" priority="10">
      <formula>N$17=""</formula>
    </cfRule>
  </conditionalFormatting>
  <conditionalFormatting sqref="N28:S31">
    <cfRule type="expression" dxfId="4" priority="11">
      <formula>N$17=""</formula>
    </cfRule>
  </conditionalFormatting>
  <conditionalFormatting sqref="N57:S60">
    <cfRule type="expression" dxfId="3" priority="12">
      <formula>N$17=""</formula>
    </cfRule>
  </conditionalFormatting>
  <conditionalFormatting sqref="U19:Z26">
    <cfRule type="expression" dxfId="2" priority="13">
      <formula>U$17=""</formula>
    </cfRule>
  </conditionalFormatting>
  <conditionalFormatting sqref="U28:Z31">
    <cfRule type="expression" dxfId="1" priority="14">
      <formula>U$17=""</formula>
    </cfRule>
  </conditionalFormatting>
  <conditionalFormatting sqref="U57:Z60">
    <cfRule type="expression" dxfId="0" priority="15">
      <formula>U$17=""</formula>
    </cfRule>
  </conditionalFormatting>
  <dataValidations count="8">
    <dataValidation type="whole" allowBlank="1" sqref="H8" xr:uid="{00000000-0002-0000-1100-000000000000}">
      <formula1>1</formula1>
      <formula2>6</formula2>
    </dataValidation>
    <dataValidation type="list" allowBlank="1" sqref="C7" xr:uid="{00000000-0002-0000-1100-000001000000}">
      <formula1>INST_LIST</formula1>
      <formula2>0</formula2>
    </dataValidation>
    <dataValidation type="list" allowBlank="1" sqref="C28:C31" xr:uid="{00000000-0002-0000-1100-000002000000}">
      <formula1>DR_KAT</formula1>
      <formula2>0</formula2>
    </dataValidation>
    <dataValidation type="list" allowBlank="1" sqref="C56" xr:uid="{00000000-0002-0000-1100-000003000000}">
      <formula1>"Consultancy,Transfer"</formula1>
      <formula2>0</formula2>
    </dataValidation>
    <dataValidation type="list" allowBlank="1" sqref="H11" xr:uid="{00000000-0002-0000-1100-000004000000}">
      <formula1>"INDI base,Total direct costs,Share of grant"</formula1>
      <formula2>0</formula2>
    </dataValidation>
    <dataValidation type="list" allowBlank="1" sqref="H13" xr:uid="{00000000-0002-0000-1100-000005000000}">
      <formula1>"Yes,No"</formula1>
      <formula2>0</formula2>
    </dataValidation>
    <dataValidation type="decimal" allowBlank="1" showErrorMessage="1" errorTitle="Involvement" error="Enter a value between 0 % and 100 %. Leave empty to follow column D." sqref="N19:S26 N28:S31 N57:S60" xr:uid="{00000000-0002-0000-1100-000006000000}">
      <formula1>0</formula1>
      <formula2>1</formula2>
    </dataValidation>
    <dataValidation type="decimal" allowBlank="1" showErrorMessage="1" errorTitle="Months" error="Enter 0 to 12 months. Leave empty to follow column E." sqref="U19:Z26 U28:Z31 U57:Z60" xr:uid="{00000000-0002-0000-1100-000007000000}">
      <formula1>0</formula1>
      <formula2>12</formula2>
    </dataValidation>
  </dataValidations>
  <pageMargins left="0.75" right="0.75" top="1" bottom="1" header="0.511811023622047" footer="0.511811023622047"/>
  <pageSetup paperSize="9" orientation="portrait" horizontalDpi="300" verticalDpi="300"/>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72"/>
  <sheetViews>
    <sheetView showGridLines="0" topLeftCell="A30" zoomScaleNormal="100" workbookViewId="0"/>
  </sheetViews>
  <sheetFormatPr defaultColWidth="8.6640625" defaultRowHeight="14.4" x14ac:dyDescent="0.3"/>
  <cols>
    <col min="1" max="1" width="2.44140625" customWidth="1"/>
    <col min="2" max="2" width="36" customWidth="1"/>
    <col min="3" max="3" width="21" customWidth="1"/>
    <col min="4" max="4" width="13" customWidth="1"/>
    <col min="5" max="5" width="16" customWidth="1"/>
    <col min="6" max="6" width="13" customWidth="1"/>
    <col min="7" max="7" width="10" customWidth="1"/>
    <col min="8" max="8" width="13" customWidth="1"/>
    <col min="9" max="9" width="10" customWidth="1"/>
    <col min="10" max="10" width="8" customWidth="1"/>
    <col min="11" max="11" width="70" customWidth="1"/>
  </cols>
  <sheetData>
    <row r="1" spans="2:11" ht="27.75" customHeight="1" x14ac:dyDescent="0.3">
      <c r="B1" s="60" t="s">
        <v>38</v>
      </c>
      <c r="C1" s="61"/>
      <c r="D1" s="61"/>
      <c r="E1" s="61"/>
      <c r="F1" s="61"/>
      <c r="G1" s="61"/>
      <c r="H1" s="61"/>
      <c r="I1" s="61"/>
      <c r="J1" s="61"/>
      <c r="K1" s="61"/>
    </row>
    <row r="2" spans="2:11" x14ac:dyDescent="0.3">
      <c r="B2" s="65" t="s">
        <v>39</v>
      </c>
      <c r="C2" s="61"/>
      <c r="D2" s="61"/>
      <c r="E2" s="61"/>
      <c r="F2" s="61"/>
      <c r="G2" s="61"/>
      <c r="H2" s="61"/>
      <c r="I2" s="61"/>
      <c r="J2" s="61"/>
      <c r="K2" s="61"/>
    </row>
    <row r="4" spans="2:11" ht="19.5" customHeight="1" x14ac:dyDescent="0.3">
      <c r="B4" s="64" t="s">
        <v>40</v>
      </c>
      <c r="C4" s="61"/>
      <c r="D4" s="61"/>
      <c r="E4" s="61"/>
      <c r="F4" s="61"/>
      <c r="G4" s="61"/>
      <c r="H4" s="61"/>
      <c r="I4" s="61"/>
      <c r="J4" s="61"/>
      <c r="K4" s="61"/>
    </row>
    <row r="5" spans="2:11" x14ac:dyDescent="0.3">
      <c r="B5" s="6" t="s">
        <v>41</v>
      </c>
      <c r="C5" s="6" t="s">
        <v>42</v>
      </c>
      <c r="K5" s="6" t="s">
        <v>43</v>
      </c>
    </row>
    <row r="6" spans="2:11" ht="20.399999999999999" customHeight="1" x14ac:dyDescent="0.3">
      <c r="B6" s="5" t="s">
        <v>44</v>
      </c>
      <c r="C6" s="17">
        <f>C7+C8</f>
        <v>0.59859999999999991</v>
      </c>
      <c r="K6" s="4" t="s">
        <v>45</v>
      </c>
    </row>
    <row r="7" spans="2:11" x14ac:dyDescent="0.3">
      <c r="B7" s="5" t="s">
        <v>46</v>
      </c>
      <c r="C7" s="18">
        <v>0.58009999999999995</v>
      </c>
    </row>
    <row r="8" spans="2:11" x14ac:dyDescent="0.3">
      <c r="B8" s="5" t="s">
        <v>47</v>
      </c>
      <c r="C8" s="18">
        <v>1.8499999999999999E-2</v>
      </c>
    </row>
    <row r="9" spans="2:11" x14ac:dyDescent="0.3">
      <c r="B9" s="5" t="s">
        <v>48</v>
      </c>
      <c r="C9" s="67" t="s">
        <v>49</v>
      </c>
      <c r="D9" s="68"/>
    </row>
    <row r="10" spans="2:11" x14ac:dyDescent="0.3">
      <c r="B10" s="5" t="s">
        <v>50</v>
      </c>
      <c r="C10" s="17">
        <f>IFERROR(VLOOKUP($C$9,$C$21:$G$22,5,FALSE()),0.2899)</f>
        <v>0.28989999999999999</v>
      </c>
      <c r="K10" s="4" t="s">
        <v>51</v>
      </c>
    </row>
    <row r="11" spans="2:11" x14ac:dyDescent="0.3">
      <c r="B11" s="5" t="s">
        <v>52</v>
      </c>
      <c r="C11" s="19">
        <f>IFERROR(VLOOKUP($C$9,$C$21:$G$22,3,FALSE()),0)</f>
        <v>0.1449</v>
      </c>
    </row>
    <row r="12" spans="2:11" x14ac:dyDescent="0.3">
      <c r="B12" s="5" t="s">
        <v>53</v>
      </c>
      <c r="C12" s="19">
        <f>IFERROR(VLOOKUP($C$9,$C$21:$G$22,4,FALSE()),0)</f>
        <v>0.14499999999999999</v>
      </c>
    </row>
    <row r="13" spans="2:11" x14ac:dyDescent="0.3">
      <c r="B13" s="5" t="s">
        <v>6</v>
      </c>
      <c r="C13" s="20">
        <v>0.03</v>
      </c>
      <c r="K13" s="4" t="s">
        <v>54</v>
      </c>
    </row>
    <row r="14" spans="2:11" x14ac:dyDescent="0.3">
      <c r="B14" s="5" t="s">
        <v>55</v>
      </c>
      <c r="C14" s="21">
        <v>2027</v>
      </c>
    </row>
    <row r="15" spans="2:11" x14ac:dyDescent="0.3">
      <c r="B15" s="5" t="s">
        <v>56</v>
      </c>
      <c r="C15" s="21">
        <v>5</v>
      </c>
    </row>
    <row r="16" spans="2:11" x14ac:dyDescent="0.3">
      <c r="B16" s="5" t="s">
        <v>57</v>
      </c>
      <c r="C16" s="67" t="s">
        <v>58</v>
      </c>
      <c r="D16" s="68"/>
    </row>
    <row r="17" spans="2:11" ht="20.399999999999999" customHeight="1" x14ac:dyDescent="0.3">
      <c r="B17" s="5" t="s">
        <v>59</v>
      </c>
      <c r="C17" s="18">
        <v>0.47499999999999998</v>
      </c>
      <c r="K17" s="4" t="s">
        <v>60</v>
      </c>
    </row>
    <row r="19" spans="2:11" ht="19.5" customHeight="1" x14ac:dyDescent="0.3">
      <c r="B19" s="64" t="s">
        <v>61</v>
      </c>
      <c r="C19" s="61"/>
      <c r="D19" s="61"/>
      <c r="E19" s="61"/>
      <c r="F19" s="61"/>
      <c r="G19" s="61"/>
      <c r="H19" s="61"/>
      <c r="I19" s="61"/>
      <c r="J19" s="61"/>
      <c r="K19" s="61"/>
    </row>
    <row r="20" spans="2:11" x14ac:dyDescent="0.3">
      <c r="B20" s="6" t="s">
        <v>62</v>
      </c>
      <c r="C20" s="69" t="s">
        <v>63</v>
      </c>
      <c r="D20" s="61"/>
      <c r="E20" s="6" t="s">
        <v>64</v>
      </c>
      <c r="F20" s="6" t="s">
        <v>65</v>
      </c>
      <c r="G20" s="6" t="s">
        <v>66</v>
      </c>
    </row>
    <row r="21" spans="2:11" ht="20.399999999999999" customHeight="1" x14ac:dyDescent="0.3">
      <c r="B21" s="5" t="s">
        <v>67</v>
      </c>
      <c r="C21" s="66" t="s">
        <v>49</v>
      </c>
      <c r="D21" s="61"/>
      <c r="E21" s="22">
        <v>0.1449</v>
      </c>
      <c r="F21" s="22">
        <v>0.14499999999999999</v>
      </c>
      <c r="G21" s="17">
        <f>E21+F21</f>
        <v>0.28989999999999999</v>
      </c>
      <c r="K21" s="4" t="s">
        <v>68</v>
      </c>
    </row>
    <row r="22" spans="2:11" x14ac:dyDescent="0.3">
      <c r="B22" s="5" t="s">
        <v>69</v>
      </c>
      <c r="C22" s="66" t="s">
        <v>70</v>
      </c>
      <c r="D22" s="61"/>
      <c r="E22" s="22">
        <v>0.14510000000000001</v>
      </c>
      <c r="F22" s="22">
        <v>5.62E-2</v>
      </c>
      <c r="G22" s="17">
        <f>E22+F22</f>
        <v>0.20130000000000001</v>
      </c>
    </row>
    <row r="25" spans="2:11" ht="19.5" customHeight="1" x14ac:dyDescent="0.3">
      <c r="B25" s="64" t="s">
        <v>71</v>
      </c>
      <c r="C25" s="61"/>
      <c r="D25" s="61"/>
      <c r="E25" s="61"/>
      <c r="F25" s="61"/>
      <c r="G25" s="61"/>
      <c r="H25" s="61"/>
      <c r="I25" s="61"/>
      <c r="J25" s="61"/>
      <c r="K25" s="61"/>
    </row>
    <row r="26" spans="2:11" ht="26.4" customHeight="1" x14ac:dyDescent="0.3">
      <c r="B26" s="23" t="s">
        <v>72</v>
      </c>
      <c r="C26" s="23" t="s">
        <v>73</v>
      </c>
      <c r="D26" s="23" t="s">
        <v>74</v>
      </c>
      <c r="E26" s="23" t="s">
        <v>75</v>
      </c>
      <c r="F26" s="23" t="s">
        <v>76</v>
      </c>
      <c r="G26" s="23" t="s">
        <v>77</v>
      </c>
      <c r="H26" s="23" t="s">
        <v>78</v>
      </c>
      <c r="I26" s="23" t="s">
        <v>79</v>
      </c>
      <c r="J26" s="23" t="s">
        <v>80</v>
      </c>
      <c r="K26" s="23" t="s">
        <v>43</v>
      </c>
    </row>
    <row r="27" spans="2:11" ht="42" customHeight="1" x14ac:dyDescent="0.3">
      <c r="B27" s="5" t="s">
        <v>14</v>
      </c>
      <c r="C27" s="7" t="s">
        <v>81</v>
      </c>
      <c r="D27" s="18">
        <v>0.28989999999999999</v>
      </c>
      <c r="E27" s="7" t="s">
        <v>82</v>
      </c>
      <c r="F27" s="24">
        <v>0</v>
      </c>
      <c r="G27" s="25">
        <v>0</v>
      </c>
      <c r="H27" s="7" t="s">
        <v>83</v>
      </c>
      <c r="I27" s="25">
        <v>0</v>
      </c>
      <c r="J27" s="21">
        <v>6</v>
      </c>
      <c r="K27" s="4" t="s">
        <v>84</v>
      </c>
    </row>
    <row r="28" spans="2:11" ht="42" customHeight="1" x14ac:dyDescent="0.3">
      <c r="B28" s="5" t="s">
        <v>13</v>
      </c>
      <c r="C28" s="7" t="s">
        <v>81</v>
      </c>
      <c r="D28" s="18">
        <v>0.28989999999999999</v>
      </c>
      <c r="E28" s="7" t="s">
        <v>82</v>
      </c>
      <c r="F28" s="24">
        <v>0</v>
      </c>
      <c r="G28" s="25">
        <v>0</v>
      </c>
      <c r="H28" s="7" t="s">
        <v>83</v>
      </c>
      <c r="I28" s="25">
        <v>0</v>
      </c>
      <c r="J28" s="21">
        <v>6</v>
      </c>
      <c r="K28" s="4" t="s">
        <v>85</v>
      </c>
    </row>
    <row r="29" spans="2:11" ht="42" customHeight="1" x14ac:dyDescent="0.3">
      <c r="B29" s="5" t="s">
        <v>15</v>
      </c>
      <c r="C29" s="7" t="s">
        <v>81</v>
      </c>
      <c r="D29" s="18">
        <v>0.28989999999999999</v>
      </c>
      <c r="E29" s="7" t="s">
        <v>82</v>
      </c>
      <c r="F29" s="24">
        <v>0</v>
      </c>
      <c r="G29" s="25">
        <v>0</v>
      </c>
      <c r="H29" s="7" t="s">
        <v>83</v>
      </c>
      <c r="I29" s="25">
        <v>0</v>
      </c>
      <c r="J29" s="21">
        <v>4</v>
      </c>
      <c r="K29" s="4" t="s">
        <v>86</v>
      </c>
    </row>
    <row r="30" spans="2:11" ht="42" customHeight="1" x14ac:dyDescent="0.3">
      <c r="B30" s="5" t="s">
        <v>16</v>
      </c>
      <c r="C30" s="7" t="s">
        <v>81</v>
      </c>
      <c r="D30" s="18">
        <v>0.28989999999999999</v>
      </c>
      <c r="E30" s="7" t="s">
        <v>82</v>
      </c>
      <c r="F30" s="24">
        <v>0</v>
      </c>
      <c r="G30" s="25">
        <v>0</v>
      </c>
      <c r="H30" s="7" t="s">
        <v>83</v>
      </c>
      <c r="I30" s="25">
        <v>0</v>
      </c>
      <c r="J30" s="21">
        <v>5</v>
      </c>
      <c r="K30" s="4" t="s">
        <v>87</v>
      </c>
    </row>
    <row r="31" spans="2:11" ht="42" customHeight="1" x14ac:dyDescent="0.3">
      <c r="B31" s="5" t="s">
        <v>17</v>
      </c>
      <c r="C31" s="7" t="s">
        <v>88</v>
      </c>
      <c r="D31" s="18">
        <v>0.1525</v>
      </c>
      <c r="E31" s="7" t="s">
        <v>89</v>
      </c>
      <c r="F31" s="24">
        <v>0</v>
      </c>
      <c r="G31" s="25">
        <v>0</v>
      </c>
      <c r="H31" s="7" t="s">
        <v>83</v>
      </c>
      <c r="I31" s="25">
        <v>0</v>
      </c>
      <c r="J31" s="21">
        <v>6</v>
      </c>
      <c r="K31" s="4" t="s">
        <v>90</v>
      </c>
    </row>
    <row r="32" spans="2:11" ht="42" customHeight="1" x14ac:dyDescent="0.3">
      <c r="B32" s="5" t="s">
        <v>91</v>
      </c>
      <c r="C32" s="7" t="s">
        <v>88</v>
      </c>
      <c r="D32" s="18">
        <v>0.18</v>
      </c>
      <c r="E32" s="7" t="s">
        <v>89</v>
      </c>
      <c r="F32" s="24">
        <v>0</v>
      </c>
      <c r="G32" s="25">
        <v>0</v>
      </c>
      <c r="H32" s="7" t="s">
        <v>83</v>
      </c>
      <c r="I32" s="25">
        <v>0</v>
      </c>
      <c r="J32" s="21">
        <v>3</v>
      </c>
      <c r="K32" s="4" t="s">
        <v>92</v>
      </c>
    </row>
    <row r="33" spans="2:11" ht="42" customHeight="1" x14ac:dyDescent="0.3">
      <c r="B33" s="5" t="s">
        <v>19</v>
      </c>
      <c r="C33" s="7" t="s">
        <v>88</v>
      </c>
      <c r="D33" s="18">
        <v>0.2</v>
      </c>
      <c r="E33" s="7" t="s">
        <v>89</v>
      </c>
      <c r="F33" s="24">
        <v>0</v>
      </c>
      <c r="G33" s="25">
        <v>0.5</v>
      </c>
      <c r="H33" s="7" t="s">
        <v>93</v>
      </c>
      <c r="I33" s="25">
        <v>0</v>
      </c>
      <c r="J33" s="21">
        <v>5</v>
      </c>
      <c r="K33" s="4" t="s">
        <v>94</v>
      </c>
    </row>
    <row r="34" spans="2:11" ht="42" customHeight="1" x14ac:dyDescent="0.3">
      <c r="B34" s="5" t="s">
        <v>20</v>
      </c>
      <c r="C34" s="7" t="s">
        <v>88</v>
      </c>
      <c r="D34" s="18">
        <v>0</v>
      </c>
      <c r="E34" s="7" t="s">
        <v>82</v>
      </c>
      <c r="F34" s="24">
        <v>0</v>
      </c>
      <c r="G34" s="25">
        <v>0.52</v>
      </c>
      <c r="H34" s="7" t="s">
        <v>93</v>
      </c>
      <c r="I34" s="25">
        <v>0</v>
      </c>
      <c r="J34" s="21">
        <v>3</v>
      </c>
      <c r="K34" s="4" t="s">
        <v>95</v>
      </c>
    </row>
    <row r="35" spans="2:11" ht="42" customHeight="1" x14ac:dyDescent="0.3">
      <c r="B35" s="5" t="s">
        <v>21</v>
      </c>
      <c r="C35" s="7" t="s">
        <v>81</v>
      </c>
      <c r="D35" s="18">
        <v>0.28989999999999999</v>
      </c>
      <c r="E35" s="7" t="s">
        <v>82</v>
      </c>
      <c r="F35" s="24">
        <v>0</v>
      </c>
      <c r="G35" s="25">
        <v>0</v>
      </c>
      <c r="H35" s="7" t="s">
        <v>83</v>
      </c>
      <c r="I35" s="25">
        <v>0</v>
      </c>
      <c r="J35" s="21">
        <v>3</v>
      </c>
      <c r="K35" s="4" t="s">
        <v>96</v>
      </c>
    </row>
    <row r="36" spans="2:11" ht="42" customHeight="1" x14ac:dyDescent="0.3">
      <c r="B36" s="5" t="s">
        <v>97</v>
      </c>
      <c r="C36" s="7" t="s">
        <v>81</v>
      </c>
      <c r="D36" s="18">
        <v>0.28989999999999999</v>
      </c>
      <c r="E36" s="7" t="s">
        <v>82</v>
      </c>
      <c r="F36" s="24">
        <v>0</v>
      </c>
      <c r="G36" s="25">
        <v>0</v>
      </c>
      <c r="H36" s="7" t="s">
        <v>83</v>
      </c>
      <c r="I36" s="25">
        <v>0</v>
      </c>
      <c r="J36" s="21">
        <v>3</v>
      </c>
      <c r="K36" s="4" t="s">
        <v>98</v>
      </c>
    </row>
    <row r="37" spans="2:11" ht="42" customHeight="1" x14ac:dyDescent="0.3">
      <c r="B37" s="5" t="s">
        <v>23</v>
      </c>
      <c r="C37" s="7" t="s">
        <v>99</v>
      </c>
      <c r="D37" s="18">
        <v>0.18079999999999999</v>
      </c>
      <c r="E37" s="7" t="s">
        <v>82</v>
      </c>
      <c r="F37" s="24">
        <v>0</v>
      </c>
      <c r="G37" s="25">
        <v>0</v>
      </c>
      <c r="H37" s="7" t="s">
        <v>83</v>
      </c>
      <c r="I37" s="25">
        <v>0</v>
      </c>
      <c r="J37" s="21">
        <v>3</v>
      </c>
      <c r="K37" s="4" t="s">
        <v>100</v>
      </c>
    </row>
    <row r="38" spans="2:11" ht="42" customHeight="1" x14ac:dyDescent="0.3">
      <c r="B38" s="5" t="s">
        <v>24</v>
      </c>
      <c r="C38" s="7" t="s">
        <v>101</v>
      </c>
      <c r="D38" s="18">
        <v>0.05</v>
      </c>
      <c r="E38" s="7" t="s">
        <v>82</v>
      </c>
      <c r="F38" s="24">
        <v>0</v>
      </c>
      <c r="G38" s="25">
        <v>0</v>
      </c>
      <c r="H38" s="7" t="s">
        <v>83</v>
      </c>
      <c r="I38" s="25">
        <v>0</v>
      </c>
      <c r="J38" s="21">
        <v>3</v>
      </c>
      <c r="K38" s="4" t="s">
        <v>102</v>
      </c>
    </row>
    <row r="39" spans="2:11" ht="42" customHeight="1" x14ac:dyDescent="0.3">
      <c r="B39" s="5" t="s">
        <v>103</v>
      </c>
      <c r="C39" s="7" t="s">
        <v>88</v>
      </c>
      <c r="D39" s="18">
        <v>0</v>
      </c>
      <c r="E39" s="7" t="s">
        <v>82</v>
      </c>
      <c r="F39" s="24">
        <v>0</v>
      </c>
      <c r="G39" s="25">
        <v>0</v>
      </c>
      <c r="H39" s="7" t="s">
        <v>83</v>
      </c>
      <c r="I39" s="25">
        <v>0</v>
      </c>
      <c r="J39" s="21">
        <v>3</v>
      </c>
      <c r="K39" s="4" t="s">
        <v>104</v>
      </c>
    </row>
    <row r="41" spans="2:11" ht="19.5" customHeight="1" x14ac:dyDescent="0.3">
      <c r="B41" s="64" t="s">
        <v>105</v>
      </c>
      <c r="C41" s="61"/>
      <c r="D41" s="61"/>
      <c r="E41" s="61"/>
      <c r="F41" s="61"/>
      <c r="G41" s="61"/>
      <c r="H41" s="61"/>
      <c r="I41" s="61"/>
      <c r="J41" s="61"/>
      <c r="K41" s="61"/>
    </row>
    <row r="42" spans="2:11" x14ac:dyDescent="0.3">
      <c r="B42" s="6" t="s">
        <v>106</v>
      </c>
      <c r="C42" s="6" t="s">
        <v>107</v>
      </c>
      <c r="K42" s="6" t="s">
        <v>43</v>
      </c>
    </row>
    <row r="43" spans="2:11" x14ac:dyDescent="0.3">
      <c r="B43" s="5" t="s">
        <v>108</v>
      </c>
      <c r="C43" s="5" t="s">
        <v>109</v>
      </c>
      <c r="K43" s="4" t="s">
        <v>110</v>
      </c>
    </row>
    <row r="44" spans="2:11" x14ac:dyDescent="0.3">
      <c r="B44" s="5" t="s">
        <v>111</v>
      </c>
      <c r="C44" s="5" t="s">
        <v>112</v>
      </c>
      <c r="K44" s="4" t="s">
        <v>113</v>
      </c>
    </row>
    <row r="45" spans="2:11" x14ac:dyDescent="0.3">
      <c r="B45" s="5" t="s">
        <v>114</v>
      </c>
      <c r="C45" s="5" t="s">
        <v>115</v>
      </c>
      <c r="K45" s="4" t="s">
        <v>116</v>
      </c>
    </row>
    <row r="46" spans="2:11" x14ac:dyDescent="0.3">
      <c r="B46" s="5" t="s">
        <v>117</v>
      </c>
      <c r="C46" s="5" t="s">
        <v>118</v>
      </c>
      <c r="K46" s="4" t="s">
        <v>119</v>
      </c>
    </row>
    <row r="47" spans="2:11" x14ac:dyDescent="0.3">
      <c r="B47" s="5" t="s">
        <v>120</v>
      </c>
      <c r="C47" s="5" t="s">
        <v>121</v>
      </c>
      <c r="K47" s="4" t="s">
        <v>122</v>
      </c>
    </row>
    <row r="48" spans="2:11" x14ac:dyDescent="0.3">
      <c r="B48" s="5" t="s">
        <v>123</v>
      </c>
      <c r="C48" s="5" t="s">
        <v>124</v>
      </c>
      <c r="K48" s="4" t="s">
        <v>125</v>
      </c>
    </row>
    <row r="49" spans="2:11" x14ac:dyDescent="0.3">
      <c r="B49" s="5" t="s">
        <v>126</v>
      </c>
      <c r="C49" s="5" t="s">
        <v>127</v>
      </c>
      <c r="K49" s="4" t="s">
        <v>128</v>
      </c>
    </row>
    <row r="50" spans="2:11" x14ac:dyDescent="0.3">
      <c r="B50" s="5" t="s">
        <v>129</v>
      </c>
      <c r="C50" s="5" t="s">
        <v>130</v>
      </c>
      <c r="K50" s="4" t="s">
        <v>131</v>
      </c>
    </row>
    <row r="51" spans="2:11" x14ac:dyDescent="0.3">
      <c r="B51" s="5" t="s">
        <v>132</v>
      </c>
      <c r="C51" s="5" t="s">
        <v>133</v>
      </c>
      <c r="K51" s="4" t="s">
        <v>134</v>
      </c>
    </row>
    <row r="52" spans="2:11" ht="20.399999999999999" customHeight="1" x14ac:dyDescent="0.3">
      <c r="B52" s="5" t="s">
        <v>135</v>
      </c>
      <c r="C52" s="5" t="s">
        <v>136</v>
      </c>
      <c r="K52" s="4" t="s">
        <v>137</v>
      </c>
    </row>
    <row r="53" spans="2:11" x14ac:dyDescent="0.3">
      <c r="B53" s="5" t="s">
        <v>138</v>
      </c>
      <c r="C53" s="5" t="s">
        <v>139</v>
      </c>
      <c r="K53" s="4" t="s">
        <v>140</v>
      </c>
    </row>
    <row r="54" spans="2:11" x14ac:dyDescent="0.3">
      <c r="B54" s="5" t="s">
        <v>141</v>
      </c>
      <c r="C54" s="5" t="s">
        <v>142</v>
      </c>
      <c r="K54" s="4" t="s">
        <v>143</v>
      </c>
    </row>
    <row r="55" spans="2:11" x14ac:dyDescent="0.3">
      <c r="B55" s="5" t="s">
        <v>144</v>
      </c>
      <c r="C55" s="5" t="s">
        <v>145</v>
      </c>
      <c r="K55" s="4" t="s">
        <v>146</v>
      </c>
    </row>
    <row r="56" spans="2:11" x14ac:dyDescent="0.3">
      <c r="B56" s="5" t="s">
        <v>147</v>
      </c>
      <c r="C56" s="5" t="s">
        <v>148</v>
      </c>
      <c r="K56" s="4" t="s">
        <v>149</v>
      </c>
    </row>
    <row r="58" spans="2:11" ht="19.5" customHeight="1" x14ac:dyDescent="0.3">
      <c r="B58" s="64" t="s">
        <v>150</v>
      </c>
      <c r="C58" s="61"/>
      <c r="D58" s="61"/>
      <c r="E58" s="61"/>
      <c r="F58" s="61"/>
      <c r="G58" s="61"/>
      <c r="H58" s="61"/>
      <c r="I58" s="61"/>
      <c r="J58" s="61"/>
      <c r="K58" s="61"/>
    </row>
    <row r="59" spans="2:11" x14ac:dyDescent="0.3">
      <c r="B59" s="26" t="s">
        <v>151</v>
      </c>
      <c r="C59" s="66" t="s">
        <v>152</v>
      </c>
      <c r="D59" s="61"/>
      <c r="E59" s="61"/>
      <c r="F59" s="61"/>
      <c r="G59" s="61"/>
      <c r="H59" s="61"/>
      <c r="I59" s="61"/>
      <c r="J59" s="61"/>
      <c r="K59" s="61"/>
    </row>
    <row r="60" spans="2:11" x14ac:dyDescent="0.3">
      <c r="B60" s="5" t="s">
        <v>151</v>
      </c>
      <c r="C60" s="66" t="s">
        <v>153</v>
      </c>
      <c r="D60" s="61"/>
      <c r="E60" s="61"/>
      <c r="F60" s="61"/>
      <c r="G60" s="61"/>
      <c r="H60" s="61"/>
      <c r="I60" s="61"/>
      <c r="J60" s="61"/>
      <c r="K60" s="61"/>
    </row>
    <row r="61" spans="2:11" x14ac:dyDescent="0.3">
      <c r="B61" s="3" t="s">
        <v>151</v>
      </c>
      <c r="C61" s="66" t="s">
        <v>154</v>
      </c>
      <c r="D61" s="61"/>
      <c r="E61" s="61"/>
      <c r="F61" s="61"/>
      <c r="G61" s="61"/>
      <c r="H61" s="61"/>
      <c r="I61" s="61"/>
      <c r="J61" s="61"/>
      <c r="K61" s="61"/>
    </row>
    <row r="62" spans="2:11" x14ac:dyDescent="0.3">
      <c r="B62" s="27" t="s">
        <v>151</v>
      </c>
      <c r="C62" s="66" t="s">
        <v>155</v>
      </c>
      <c r="D62" s="61"/>
      <c r="E62" s="61"/>
      <c r="F62" s="61"/>
      <c r="G62" s="61"/>
      <c r="H62" s="61"/>
      <c r="I62" s="61"/>
      <c r="J62" s="61"/>
      <c r="K62" s="61"/>
    </row>
    <row r="64" spans="2:11" ht="19.5" customHeight="1" x14ac:dyDescent="0.3">
      <c r="B64" s="64" t="s">
        <v>156</v>
      </c>
      <c r="C64" s="61"/>
      <c r="D64" s="61"/>
      <c r="E64" s="61"/>
      <c r="F64" s="61"/>
      <c r="G64" s="61"/>
      <c r="H64" s="61"/>
      <c r="I64" s="61"/>
      <c r="J64" s="61"/>
      <c r="K64" s="61"/>
    </row>
    <row r="65" spans="2:11" ht="30" customHeight="1" x14ac:dyDescent="0.3">
      <c r="B65" s="6" t="s">
        <v>157</v>
      </c>
      <c r="C65" s="28" t="s">
        <v>158</v>
      </c>
      <c r="D65" s="28" t="s">
        <v>159</v>
      </c>
      <c r="E65" s="28" t="s">
        <v>160</v>
      </c>
      <c r="K65" s="4" t="s">
        <v>161</v>
      </c>
    </row>
    <row r="66" spans="2:11" x14ac:dyDescent="0.3">
      <c r="B66" s="5" t="s">
        <v>162</v>
      </c>
      <c r="C66" s="24">
        <v>32100</v>
      </c>
      <c r="D66" s="24">
        <v>34800</v>
      </c>
      <c r="E66" s="24">
        <v>37200</v>
      </c>
    </row>
    <row r="67" spans="2:11" x14ac:dyDescent="0.3">
      <c r="B67" s="5" t="s">
        <v>163</v>
      </c>
      <c r="C67" s="24">
        <v>32600</v>
      </c>
      <c r="D67" s="24">
        <v>35300</v>
      </c>
      <c r="E67" s="24">
        <v>37700</v>
      </c>
    </row>
    <row r="68" spans="2:11" x14ac:dyDescent="0.3">
      <c r="B68" s="5" t="s">
        <v>164</v>
      </c>
      <c r="C68" s="24">
        <v>34300</v>
      </c>
      <c r="D68" s="24">
        <v>37000</v>
      </c>
      <c r="E68" s="24">
        <v>39400</v>
      </c>
    </row>
    <row r="69" spans="2:11" x14ac:dyDescent="0.3">
      <c r="B69" s="5" t="s">
        <v>165</v>
      </c>
      <c r="C69" s="24">
        <v>34700</v>
      </c>
      <c r="D69" s="24">
        <v>37400</v>
      </c>
      <c r="E69" s="24">
        <v>39800</v>
      </c>
    </row>
    <row r="70" spans="2:11" x14ac:dyDescent="0.3">
      <c r="B70" s="5" t="s">
        <v>166</v>
      </c>
      <c r="C70" s="24">
        <v>36000</v>
      </c>
      <c r="D70" s="24">
        <v>38700</v>
      </c>
      <c r="E70" s="24">
        <v>41100</v>
      </c>
    </row>
    <row r="72" spans="2:11" ht="39.75" customHeight="1" x14ac:dyDescent="0.3">
      <c r="B72" s="70" t="s">
        <v>167</v>
      </c>
      <c r="C72" s="61"/>
      <c r="D72" s="61"/>
      <c r="E72" s="61"/>
      <c r="F72" s="61"/>
      <c r="G72" s="61"/>
      <c r="H72" s="61"/>
      <c r="I72" s="61"/>
      <c r="J72" s="61"/>
      <c r="K72" s="61"/>
    </row>
  </sheetData>
  <sheetProtection sheet="1" formatCells="0" formatColumns="0" formatRows="0"/>
  <mergeCells count="18">
    <mergeCell ref="C61:K61"/>
    <mergeCell ref="B64:K64"/>
    <mergeCell ref="B72:K72"/>
    <mergeCell ref="B19:K19"/>
    <mergeCell ref="C62:K62"/>
    <mergeCell ref="C60:K60"/>
    <mergeCell ref="C59:K59"/>
    <mergeCell ref="B1:K1"/>
    <mergeCell ref="C21:D21"/>
    <mergeCell ref="C16:D16"/>
    <mergeCell ref="B4:K4"/>
    <mergeCell ref="B58:K58"/>
    <mergeCell ref="B2:K2"/>
    <mergeCell ref="C22:D22"/>
    <mergeCell ref="B25:K25"/>
    <mergeCell ref="C9:D9"/>
    <mergeCell ref="C20:D20"/>
    <mergeCell ref="B41:K41"/>
  </mergeCells>
  <dataValidations count="3">
    <dataValidation type="list" allowBlank="1" sqref="C9" xr:uid="{00000000-0002-0000-0100-000000000000}">
      <formula1>$C$21:$C$22</formula1>
      <formula2>0</formula2>
    </dataValidation>
    <dataValidation type="list" allowBlank="1" sqref="E27:E39" xr:uid="{00000000-0002-0000-0100-000001000000}">
      <formula1>"INDI base,Total direct costs,Share of grant"</formula1>
      <formula2>0</formula2>
    </dataValidation>
    <dataValidation type="list" allowBlank="1" sqref="H27:H39" xr:uid="{00000000-0002-0000-0100-000002000000}">
      <formula1>"Yes,No"</formula1>
      <formula2>0</formula2>
    </dataValidation>
  </dataValidations>
  <pageMargins left="0.75" right="0.75" top="1" bottom="1" header="0.511811023622047" footer="0.511811023622047"/>
  <pageSetup paperSize="9" orientation="portrait" horizontalDpi="300" verticalDpi="30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E7D32"/>
  </sheetPr>
  <dimension ref="B1:N40"/>
  <sheetViews>
    <sheetView showGridLines="0" zoomScaleNormal="100" workbookViewId="0">
      <selection activeCell="I6" sqref="I6"/>
    </sheetView>
  </sheetViews>
  <sheetFormatPr defaultColWidth="8.6640625" defaultRowHeight="14.4" x14ac:dyDescent="0.3"/>
  <cols>
    <col min="1" max="1" width="2.44140625" customWidth="1"/>
    <col min="2" max="2" width="44" customWidth="1"/>
    <col min="3" max="3" width="20" customWidth="1"/>
    <col min="4" max="5" width="16" customWidth="1"/>
    <col min="6" max="6" width="12" customWidth="1"/>
    <col min="7" max="7" width="16" customWidth="1"/>
    <col min="8" max="11" width="12" customWidth="1"/>
    <col min="14" max="14" width="13" hidden="1" customWidth="1"/>
  </cols>
  <sheetData>
    <row r="1" spans="2:14" ht="27.75" customHeight="1" x14ac:dyDescent="0.3">
      <c r="B1" s="60" t="s">
        <v>168</v>
      </c>
      <c r="C1" s="61"/>
      <c r="D1" s="61"/>
      <c r="E1" s="61"/>
      <c r="F1" s="61"/>
      <c r="G1" s="61"/>
      <c r="H1" s="61"/>
      <c r="I1" s="61"/>
      <c r="J1" s="61"/>
      <c r="K1" s="61"/>
      <c r="N1" s="29">
        <f ca="1">IF(OR($G$7="",$C$5=""),0,IF(AND($G$7&gt;=1,$G$7&lt;=6),$G$7+5,0))</f>
        <v>6</v>
      </c>
    </row>
    <row r="2" spans="2:14" ht="24" customHeight="1" x14ac:dyDescent="0.3">
      <c r="B2" s="71" t="s">
        <v>169</v>
      </c>
      <c r="C2" s="61"/>
      <c r="D2" s="61"/>
      <c r="E2" s="61"/>
      <c r="F2" s="61"/>
      <c r="G2" s="61"/>
      <c r="H2" s="61"/>
      <c r="I2" s="61"/>
      <c r="J2" s="61"/>
      <c r="K2" s="61"/>
    </row>
    <row r="4" spans="2:14" ht="19.5" customHeight="1" x14ac:dyDescent="0.3">
      <c r="B4" s="64" t="s">
        <v>170</v>
      </c>
      <c r="C4" s="61"/>
      <c r="D4" s="61"/>
      <c r="E4" s="61"/>
      <c r="F4" s="61"/>
      <c r="G4" s="61"/>
      <c r="H4" s="61"/>
      <c r="I4" s="61"/>
      <c r="J4" s="61"/>
      <c r="K4" s="61"/>
    </row>
    <row r="5" spans="2:14" x14ac:dyDescent="0.3">
      <c r="B5" s="5" t="s">
        <v>171</v>
      </c>
      <c r="C5" s="7" t="s">
        <v>14</v>
      </c>
      <c r="F5" s="5" t="s">
        <v>172</v>
      </c>
      <c r="G5" s="30">
        <f ca="1">IFERROR(INDIRECT("'"&amp;$C$5&amp;"'!$H$7"),"")</f>
        <v>2027</v>
      </c>
      <c r="N5" s="29" t="s">
        <v>13</v>
      </c>
    </row>
    <row r="6" spans="2:14" x14ac:dyDescent="0.3">
      <c r="B6" s="5" t="s">
        <v>173</v>
      </c>
      <c r="C6" s="21">
        <v>2027</v>
      </c>
      <c r="F6" s="5" t="s">
        <v>174</v>
      </c>
      <c r="G6" s="30">
        <f ca="1">IFERROR(INDIRECT("'"&amp;$C$5&amp;"'!$H$8"),"")</f>
        <v>6</v>
      </c>
      <c r="N6" s="29" t="s">
        <v>14</v>
      </c>
    </row>
    <row r="7" spans="2:14" x14ac:dyDescent="0.3">
      <c r="B7" s="5" t="s">
        <v>175</v>
      </c>
      <c r="C7" s="74">
        <f ca="1">IFERROR(INDIRECT("'"&amp;$C$5&amp;"'!$C$5"),"")</f>
        <v>0</v>
      </c>
      <c r="D7" s="61"/>
      <c r="E7" s="61"/>
      <c r="F7" s="5" t="s">
        <v>176</v>
      </c>
      <c r="G7" s="31">
        <f ca="1">IF(OR($C$5="",$C$6="",$G$5=""),"",$C$6-$G$5+1)</f>
        <v>1</v>
      </c>
      <c r="N7" s="29" t="s">
        <v>15</v>
      </c>
    </row>
    <row r="8" spans="2:14" x14ac:dyDescent="0.3">
      <c r="B8" s="5" t="s">
        <v>177</v>
      </c>
      <c r="C8" s="74">
        <f ca="1">IFERROR(INDIRECT("'"&amp;$C$5&amp;"'!$C$8"),"")</f>
        <v>0</v>
      </c>
      <c r="D8" s="61"/>
      <c r="E8" s="61"/>
      <c r="F8" s="5" t="s">
        <v>178</v>
      </c>
      <c r="G8" s="69" t="str">
        <f ca="1">IF($G$7="","Choose funder and budget year",IF(AND($G$7&gt;=1,$G$7&lt;=$G$6),"OK — project year "&amp;$G$7&amp;" of "&amp;$G$6,"NOTE! The budget year is outside the project period"))</f>
        <v>OK — project year 1 of 6</v>
      </c>
      <c r="H8" s="61"/>
      <c r="I8" s="61"/>
      <c r="J8" s="61"/>
      <c r="K8" s="61"/>
      <c r="N8" s="29" t="s">
        <v>16</v>
      </c>
    </row>
    <row r="9" spans="2:14" x14ac:dyDescent="0.3">
      <c r="N9" s="29" t="s">
        <v>17</v>
      </c>
    </row>
    <row r="10" spans="2:14" ht="19.5" customHeight="1" x14ac:dyDescent="0.3">
      <c r="B10" s="64" t="s">
        <v>179</v>
      </c>
      <c r="C10" s="61"/>
      <c r="D10" s="61"/>
      <c r="E10" s="61"/>
      <c r="F10" s="61"/>
      <c r="G10" s="61"/>
      <c r="H10" s="61"/>
      <c r="I10" s="61"/>
      <c r="J10" s="61"/>
      <c r="K10" s="61"/>
      <c r="N10" s="29" t="s">
        <v>18</v>
      </c>
    </row>
    <row r="11" spans="2:14" x14ac:dyDescent="0.3">
      <c r="B11" s="2" t="s">
        <v>180</v>
      </c>
      <c r="C11" s="2" t="s">
        <v>181</v>
      </c>
      <c r="D11" s="2" t="s">
        <v>182</v>
      </c>
      <c r="E11" s="2" t="s">
        <v>183</v>
      </c>
      <c r="F11" s="72" t="s">
        <v>184</v>
      </c>
      <c r="G11" s="73"/>
      <c r="H11" s="73"/>
      <c r="I11" s="73"/>
      <c r="J11" s="73"/>
      <c r="K11" s="73"/>
      <c r="N11" s="29" t="s">
        <v>19</v>
      </c>
    </row>
    <row r="12" spans="2:14" ht="27" customHeight="1" x14ac:dyDescent="0.3">
      <c r="B12" s="5" t="s">
        <v>185</v>
      </c>
      <c r="C12" s="5" t="s">
        <v>186</v>
      </c>
      <c r="D12" s="13">
        <f ca="1">IF($N$1=0,0,INDIRECT("'"&amp;$C$5&amp;"'!"&amp;ADDRESS(75,$N$1)))</f>
        <v>0</v>
      </c>
      <c r="E12" s="13">
        <f ca="1">IF($C$5="",0,INDIRECT("'"&amp;$C$5&amp;"'!$L$75"))</f>
        <v>0</v>
      </c>
      <c r="F12" s="70" t="s">
        <v>187</v>
      </c>
      <c r="G12" s="61"/>
      <c r="H12" s="61"/>
      <c r="I12" s="61"/>
      <c r="J12" s="61"/>
      <c r="K12" s="61"/>
      <c r="N12" s="29" t="s">
        <v>20</v>
      </c>
    </row>
    <row r="13" spans="2:14" ht="27" customHeight="1" x14ac:dyDescent="0.3">
      <c r="B13" s="5" t="s">
        <v>188</v>
      </c>
      <c r="C13" s="5" t="s">
        <v>189</v>
      </c>
      <c r="D13" s="13">
        <f ca="1">IF($N$1=0,0,INDIRECT("'"&amp;$C$5&amp;"'!"&amp;ADDRESS(34,$N$1)))</f>
        <v>0</v>
      </c>
      <c r="E13" s="13">
        <f ca="1">IF($C$5="",0,INDIRECT("'"&amp;$C$5&amp;"'!$L$34"))</f>
        <v>0</v>
      </c>
      <c r="F13" s="70" t="s">
        <v>190</v>
      </c>
      <c r="G13" s="61"/>
      <c r="H13" s="61"/>
      <c r="I13" s="61"/>
      <c r="J13" s="61"/>
      <c r="K13" s="61"/>
      <c r="N13" s="29" t="s">
        <v>21</v>
      </c>
    </row>
    <row r="14" spans="2:14" ht="27" customHeight="1" x14ac:dyDescent="0.3">
      <c r="B14" s="5" t="s">
        <v>191</v>
      </c>
      <c r="C14" s="5" t="s">
        <v>192</v>
      </c>
      <c r="D14" s="13">
        <f ca="1">IF($N$1=0,0,INDIRECT("'"&amp;$C$5&amp;"'!"&amp;ADDRESS(46,$N$1)))</f>
        <v>0</v>
      </c>
      <c r="E14" s="13">
        <f ca="1">IF($C$5="",0,INDIRECT("'"&amp;$C$5&amp;"'!$L$46"))</f>
        <v>0</v>
      </c>
      <c r="F14" s="70" t="s">
        <v>193</v>
      </c>
      <c r="G14" s="61"/>
      <c r="H14" s="61"/>
      <c r="I14" s="61"/>
      <c r="J14" s="61"/>
      <c r="K14" s="61"/>
      <c r="N14" s="29" t="s">
        <v>22</v>
      </c>
    </row>
    <row r="15" spans="2:14" ht="27" customHeight="1" x14ac:dyDescent="0.3">
      <c r="B15" s="5" t="s">
        <v>117</v>
      </c>
      <c r="C15" s="5" t="s">
        <v>118</v>
      </c>
      <c r="D15" s="13">
        <f ca="1">IF($N$1=0,0,INDIRECT("'"&amp;$C$5&amp;"'!"&amp;ADDRESS(48,$N$1)))</f>
        <v>0</v>
      </c>
      <c r="E15" s="13">
        <f ca="1">IF($C$5="",0,INDIRECT("'"&amp;$C$5&amp;"'!$L$48"))</f>
        <v>0</v>
      </c>
      <c r="F15" s="70" t="s">
        <v>194</v>
      </c>
      <c r="G15" s="61"/>
      <c r="H15" s="61"/>
      <c r="I15" s="61"/>
      <c r="J15" s="61"/>
      <c r="K15" s="61"/>
      <c r="N15" s="29" t="s">
        <v>23</v>
      </c>
    </row>
    <row r="16" spans="2:14" ht="27" customHeight="1" x14ac:dyDescent="0.3">
      <c r="B16" s="5" t="s">
        <v>129</v>
      </c>
      <c r="C16" s="5" t="s">
        <v>130</v>
      </c>
      <c r="D16" s="13">
        <f ca="1">IF($N$1=0,0,INDIRECT("'"&amp;$C$5&amp;"'!"&amp;ADDRESS(49,$N$1)))</f>
        <v>0</v>
      </c>
      <c r="E16" s="13">
        <f ca="1">IF($C$5="",0,INDIRECT("'"&amp;$C$5&amp;"'!$L$49"))</f>
        <v>0</v>
      </c>
      <c r="F16" s="70" t="s">
        <v>195</v>
      </c>
      <c r="G16" s="61"/>
      <c r="H16" s="61"/>
      <c r="I16" s="61"/>
      <c r="J16" s="61"/>
      <c r="K16" s="61"/>
      <c r="N16" s="29" t="s">
        <v>24</v>
      </c>
    </row>
    <row r="17" spans="2:14" ht="27" customHeight="1" x14ac:dyDescent="0.3">
      <c r="B17" s="5" t="s">
        <v>196</v>
      </c>
      <c r="C17" s="5" t="s">
        <v>127</v>
      </c>
      <c r="D17" s="13">
        <f ca="1">IF($N$1=0,0,INDIRECT("'"&amp;$C$5&amp;"'!"&amp;ADDRESS(50,$N$1)))</f>
        <v>0</v>
      </c>
      <c r="E17" s="13">
        <f ca="1">IF($C$5="",0,INDIRECT("'"&amp;$C$5&amp;"'!$L$50"))</f>
        <v>0</v>
      </c>
      <c r="F17" s="70" t="s">
        <v>197</v>
      </c>
      <c r="G17" s="61"/>
      <c r="H17" s="61"/>
      <c r="I17" s="61"/>
      <c r="J17" s="61"/>
      <c r="K17" s="61"/>
      <c r="N17" s="29" t="s">
        <v>25</v>
      </c>
    </row>
    <row r="18" spans="2:14" ht="27" customHeight="1" x14ac:dyDescent="0.3">
      <c r="B18" s="5" t="s">
        <v>198</v>
      </c>
      <c r="C18" s="5" t="s">
        <v>199</v>
      </c>
      <c r="D18" s="13">
        <f ca="1">IF($N$1=0,0,INDIRECT("'"&amp;$C$5&amp;"'!"&amp;ADDRESS(51,$N$1))+INDIRECT("'"&amp;$C$5&amp;"'!"&amp;ADDRESS(52,$N$1))+INDIRECT("'"&amp;$C$5&amp;"'!"&amp;ADDRESS(53,$N$1)))</f>
        <v>0</v>
      </c>
      <c r="E18" s="13">
        <f ca="1">IF($C$5="",0,INDIRECT("'"&amp;$C$5&amp;"'!$L$51")+INDIRECT("'"&amp;$C$5&amp;"'!$L$52")+INDIRECT("'"&amp;$C$5&amp;"'!$L$53"))</f>
        <v>0</v>
      </c>
      <c r="F18" s="70" t="s">
        <v>200</v>
      </c>
      <c r="G18" s="61"/>
      <c r="H18" s="61"/>
      <c r="I18" s="61"/>
      <c r="J18" s="61"/>
      <c r="K18" s="61"/>
      <c r="N18" s="29" t="s">
        <v>201</v>
      </c>
    </row>
    <row r="19" spans="2:14" ht="27" customHeight="1" x14ac:dyDescent="0.3">
      <c r="B19" s="5" t="s">
        <v>202</v>
      </c>
      <c r="C19" s="3" t="str">
        <f ca="1">IF(IFERROR(INDIRECT("'"&amp;$C$5&amp;"'!$C$56"),"")="Transfer","7711 (transfer)","57xx (purchased service)")</f>
        <v>7711 (transfer)</v>
      </c>
      <c r="D19" s="13">
        <f ca="1">IF($N$1=0,0,INDIRECT("'"&amp;$C$5&amp;"'!"&amp;ADDRESS(62,$N$1)))</f>
        <v>0</v>
      </c>
      <c r="E19" s="13">
        <f ca="1">IF($C$5="",0,INDIRECT("'"&amp;$C$5&amp;"'!$L$62"))</f>
        <v>0</v>
      </c>
      <c r="F19" s="70" t="s">
        <v>203</v>
      </c>
      <c r="G19" s="61"/>
      <c r="H19" s="61"/>
      <c r="I19" s="61"/>
      <c r="J19" s="61"/>
      <c r="K19" s="61"/>
    </row>
    <row r="20" spans="2:14" ht="27" customHeight="1" x14ac:dyDescent="0.3">
      <c r="B20" s="5" t="s">
        <v>204</v>
      </c>
      <c r="C20" s="5" t="s">
        <v>115</v>
      </c>
      <c r="D20" s="13">
        <f ca="1">IF($N$1=0,0,INDIRECT("'"&amp;$C$5&amp;"'!"&amp;ADDRESS(66,$N$1)))</f>
        <v>0</v>
      </c>
      <c r="E20" s="13">
        <f ca="1">IF($C$5="",0,INDIRECT("'"&amp;$C$5&amp;"'!$L$66"))</f>
        <v>0</v>
      </c>
      <c r="F20" s="70" t="s">
        <v>205</v>
      </c>
      <c r="G20" s="61"/>
      <c r="H20" s="61"/>
      <c r="I20" s="61"/>
      <c r="J20" s="61"/>
      <c r="K20" s="61"/>
    </row>
    <row r="21" spans="2:14" ht="15" customHeight="1" x14ac:dyDescent="0.3">
      <c r="B21" s="32" t="s">
        <v>206</v>
      </c>
      <c r="D21" s="33">
        <f ca="1">IF($N$1=0,0,INDIRECT("'"&amp;$C$5&amp;"'!"&amp;ADDRESS(68,$N$1)))</f>
        <v>0</v>
      </c>
      <c r="E21" s="33">
        <f ca="1">IF($C$5="",0,INDIRECT("'"&amp;$C$5&amp;"'!$L$68"))</f>
        <v>0</v>
      </c>
      <c r="F21" s="70" t="s">
        <v>207</v>
      </c>
      <c r="G21" s="61"/>
      <c r="H21" s="61"/>
      <c r="I21" s="61"/>
      <c r="J21" s="61"/>
      <c r="K21" s="61"/>
    </row>
    <row r="23" spans="2:14" ht="19.5" customHeight="1" x14ac:dyDescent="0.3">
      <c r="B23" s="64" t="s">
        <v>208</v>
      </c>
      <c r="C23" s="61"/>
      <c r="D23" s="61"/>
      <c r="E23" s="61"/>
      <c r="F23" s="61"/>
      <c r="G23" s="61"/>
      <c r="H23" s="61"/>
      <c r="I23" s="61"/>
      <c r="J23" s="61"/>
      <c r="K23" s="61"/>
    </row>
    <row r="24" spans="2:14" x14ac:dyDescent="0.3">
      <c r="B24" s="2" t="s">
        <v>106</v>
      </c>
      <c r="C24" s="2" t="s">
        <v>107</v>
      </c>
      <c r="D24" s="2" t="s">
        <v>182</v>
      </c>
      <c r="E24" s="2" t="s">
        <v>183</v>
      </c>
      <c r="F24" s="72" t="s">
        <v>209</v>
      </c>
      <c r="G24" s="73"/>
      <c r="H24" s="73"/>
      <c r="I24" s="73"/>
      <c r="J24" s="73"/>
      <c r="K24" s="73"/>
    </row>
    <row r="25" spans="2:14" ht="24" customHeight="1" x14ac:dyDescent="0.3">
      <c r="B25" s="5" t="s">
        <v>210</v>
      </c>
      <c r="C25" s="6" t="s">
        <v>136</v>
      </c>
      <c r="D25" s="13">
        <f ca="1">IF($N$1=0,0,INDIRECT("'"&amp;$C$5&amp;"'!"&amp;ADDRESS(78,$N$1)))</f>
        <v>0</v>
      </c>
      <c r="E25" s="13">
        <f ca="1">IF($C$5="",0,INDIRECT("'"&amp;$C$5&amp;"'!$L$78"))</f>
        <v>0</v>
      </c>
      <c r="F25" s="70" t="s">
        <v>211</v>
      </c>
      <c r="G25" s="61"/>
      <c r="H25" s="61"/>
      <c r="I25" s="61"/>
      <c r="J25" s="61"/>
      <c r="K25" s="61"/>
    </row>
    <row r="26" spans="2:14" ht="24" customHeight="1" x14ac:dyDescent="0.3">
      <c r="B26" s="5" t="s">
        <v>212</v>
      </c>
      <c r="C26" s="6" t="s">
        <v>142</v>
      </c>
      <c r="D26" s="13">
        <f ca="1">IF($N$1=0,0,INDIRECT("'"&amp;$C$5&amp;"'!"&amp;ADDRESS(79,$N$1)))</f>
        <v>0</v>
      </c>
      <c r="E26" s="13">
        <f ca="1">IF($C$5="",0,INDIRECT("'"&amp;$C$5&amp;"'!$L$79"))</f>
        <v>0</v>
      </c>
      <c r="F26" s="70" t="s">
        <v>211</v>
      </c>
      <c r="G26" s="61"/>
      <c r="H26" s="61"/>
      <c r="I26" s="61"/>
      <c r="J26" s="61"/>
      <c r="K26" s="61"/>
    </row>
    <row r="27" spans="2:14" ht="24" customHeight="1" x14ac:dyDescent="0.3">
      <c r="B27" s="5" t="s">
        <v>213</v>
      </c>
      <c r="C27" s="6" t="s">
        <v>139</v>
      </c>
      <c r="D27" s="13">
        <f ca="1">IF($N$1=0,0,INDIRECT("'"&amp;$C$5&amp;"'!"&amp;ADDRESS(80,$N$1)))</f>
        <v>0</v>
      </c>
      <c r="E27" s="13">
        <f ca="1">IF($C$5="",0,INDIRECT("'"&amp;$C$5&amp;"'!$L$80"))</f>
        <v>0</v>
      </c>
      <c r="F27" s="70" t="s">
        <v>211</v>
      </c>
      <c r="G27" s="61"/>
      <c r="H27" s="61"/>
      <c r="I27" s="61"/>
      <c r="J27" s="61"/>
      <c r="K27" s="61"/>
    </row>
    <row r="28" spans="2:14" ht="15" customHeight="1" x14ac:dyDescent="0.3">
      <c r="B28" s="32" t="s">
        <v>214</v>
      </c>
      <c r="D28" s="33">
        <f ca="1">IF($N$1=0,0,INDIRECT("'"&amp;$C$5&amp;"'!"&amp;ADDRESS(81,$N$1)))</f>
        <v>0</v>
      </c>
      <c r="E28" s="33">
        <f ca="1">IF($C$5="",0,INDIRECT("'"&amp;$C$5&amp;"'!$L$81"))</f>
        <v>0</v>
      </c>
      <c r="F28" s="70" t="s">
        <v>215</v>
      </c>
      <c r="G28" s="61"/>
      <c r="H28" s="61"/>
      <c r="I28" s="61"/>
      <c r="J28" s="61"/>
      <c r="K28" s="61"/>
    </row>
    <row r="29" spans="2:14" ht="27" customHeight="1" x14ac:dyDescent="0.3">
      <c r="B29" s="70" t="s">
        <v>216</v>
      </c>
      <c r="C29" s="61"/>
      <c r="D29" s="61"/>
      <c r="E29" s="61"/>
      <c r="F29" s="61"/>
      <c r="G29" s="61"/>
      <c r="H29" s="61"/>
      <c r="I29" s="61"/>
      <c r="J29" s="61"/>
      <c r="K29" s="61"/>
    </row>
    <row r="31" spans="2:14" ht="19.5" customHeight="1" x14ac:dyDescent="0.3">
      <c r="B31" s="64" t="s">
        <v>217</v>
      </c>
      <c r="C31" s="61"/>
      <c r="D31" s="61"/>
      <c r="E31" s="61"/>
      <c r="F31" s="61"/>
      <c r="G31" s="61"/>
      <c r="H31" s="61"/>
      <c r="I31" s="61"/>
      <c r="J31" s="61"/>
      <c r="K31" s="61"/>
    </row>
    <row r="32" spans="2:14" ht="27" customHeight="1" x14ac:dyDescent="0.3">
      <c r="B32" s="62" t="s">
        <v>218</v>
      </c>
      <c r="C32" s="61"/>
      <c r="D32" s="61"/>
      <c r="E32" s="61"/>
      <c r="F32" s="61"/>
      <c r="G32" s="61"/>
      <c r="H32" s="61"/>
      <c r="I32" s="61"/>
      <c r="J32" s="61"/>
      <c r="K32" s="61"/>
    </row>
    <row r="33" spans="2:11" ht="27" customHeight="1" x14ac:dyDescent="0.3">
      <c r="B33" s="62" t="s">
        <v>219</v>
      </c>
      <c r="C33" s="61"/>
      <c r="D33" s="61"/>
      <c r="E33" s="61"/>
      <c r="F33" s="61"/>
      <c r="G33" s="61"/>
      <c r="H33" s="61"/>
      <c r="I33" s="61"/>
      <c r="J33" s="61"/>
      <c r="K33" s="61"/>
    </row>
    <row r="34" spans="2:11" ht="27" customHeight="1" x14ac:dyDescent="0.3">
      <c r="B34" s="62" t="s">
        <v>220</v>
      </c>
      <c r="C34" s="61"/>
      <c r="D34" s="61"/>
      <c r="E34" s="61"/>
      <c r="F34" s="61"/>
      <c r="G34" s="61"/>
      <c r="H34" s="61"/>
      <c r="I34" s="61"/>
      <c r="J34" s="61"/>
      <c r="K34" s="61"/>
    </row>
    <row r="35" spans="2:11" ht="27" customHeight="1" x14ac:dyDescent="0.3">
      <c r="B35" s="62" t="s">
        <v>221</v>
      </c>
      <c r="C35" s="61"/>
      <c r="D35" s="61"/>
      <c r="E35" s="61"/>
      <c r="F35" s="61"/>
      <c r="G35" s="61"/>
      <c r="H35" s="61"/>
      <c r="I35" s="61"/>
      <c r="J35" s="61"/>
      <c r="K35" s="61"/>
    </row>
    <row r="36" spans="2:11" ht="27" customHeight="1" x14ac:dyDescent="0.3">
      <c r="B36" s="62" t="s">
        <v>222</v>
      </c>
      <c r="C36" s="61"/>
      <c r="D36" s="61"/>
      <c r="E36" s="61"/>
      <c r="F36" s="61"/>
      <c r="G36" s="61"/>
      <c r="H36" s="61"/>
      <c r="I36" s="61"/>
      <c r="J36" s="61"/>
      <c r="K36" s="61"/>
    </row>
    <row r="37" spans="2:11" ht="27" customHeight="1" x14ac:dyDescent="0.3">
      <c r="B37" s="62" t="s">
        <v>223</v>
      </c>
      <c r="C37" s="61"/>
      <c r="D37" s="61"/>
      <c r="E37" s="61"/>
      <c r="F37" s="61"/>
      <c r="G37" s="61"/>
      <c r="H37" s="61"/>
      <c r="I37" s="61"/>
      <c r="J37" s="61"/>
      <c r="K37" s="61"/>
    </row>
    <row r="38" spans="2:11" ht="27" customHeight="1" x14ac:dyDescent="0.3">
      <c r="B38" s="62" t="s">
        <v>224</v>
      </c>
      <c r="C38" s="61"/>
      <c r="D38" s="61"/>
      <c r="E38" s="61"/>
      <c r="F38" s="61"/>
      <c r="G38" s="61"/>
      <c r="H38" s="61"/>
      <c r="I38" s="61"/>
      <c r="J38" s="61"/>
      <c r="K38" s="61"/>
    </row>
    <row r="40" spans="2:11" x14ac:dyDescent="0.3">
      <c r="B40" s="63" t="s">
        <v>225</v>
      </c>
      <c r="C40" s="61"/>
      <c r="D40" s="61"/>
      <c r="E40" s="61"/>
      <c r="F40" s="61"/>
      <c r="G40" s="61"/>
      <c r="H40" s="61"/>
      <c r="I40" s="61"/>
      <c r="J40" s="61"/>
      <c r="K40" s="61"/>
    </row>
  </sheetData>
  <sheetProtection sheet="1" formatCells="0" formatColumns="0" formatRows="0"/>
  <mergeCells count="34">
    <mergeCell ref="B40:K40"/>
    <mergeCell ref="F18:K18"/>
    <mergeCell ref="F26:K26"/>
    <mergeCell ref="F17:K17"/>
    <mergeCell ref="B33:K33"/>
    <mergeCell ref="B4:K4"/>
    <mergeCell ref="F28:K28"/>
    <mergeCell ref="F15:K15"/>
    <mergeCell ref="F13:K13"/>
    <mergeCell ref="B35:K35"/>
    <mergeCell ref="C8:E8"/>
    <mergeCell ref="F27:K27"/>
    <mergeCell ref="C7:E7"/>
    <mergeCell ref="B31:K31"/>
    <mergeCell ref="F14:K14"/>
    <mergeCell ref="F24:K24"/>
    <mergeCell ref="F20:K20"/>
    <mergeCell ref="B10:K10"/>
    <mergeCell ref="B1:K1"/>
    <mergeCell ref="B29:K29"/>
    <mergeCell ref="B38:K38"/>
    <mergeCell ref="B34:K34"/>
    <mergeCell ref="F12:K12"/>
    <mergeCell ref="F21:K21"/>
    <mergeCell ref="B37:K37"/>
    <mergeCell ref="B2:K2"/>
    <mergeCell ref="F11:K11"/>
    <mergeCell ref="B23:K23"/>
    <mergeCell ref="F25:K25"/>
    <mergeCell ref="F19:K19"/>
    <mergeCell ref="F16:K16"/>
    <mergeCell ref="G8:K8"/>
    <mergeCell ref="B36:K36"/>
    <mergeCell ref="B32:K32"/>
  </mergeCells>
  <dataValidations count="2">
    <dataValidation type="list" allowBlank="1" sqref="C5" xr:uid="{00000000-0002-0000-0200-000000000000}">
      <formula1>FLIK_LISTA</formula1>
      <formula2>0</formula2>
    </dataValidation>
    <dataValidation type="whole" allowBlank="1" sqref="C6" xr:uid="{00000000-0002-0000-0200-000001000000}">
      <formula1>2020</formula1>
      <formula2>2100</formula2>
    </dataValidation>
  </dataValidations>
  <pageMargins left="0.75" right="0.75" top="1" bottom="1" header="0.511811023622047" footer="0.511811023622047"/>
  <pageSetup paperSize="9" orientation="portrait" horizontalDpi="300" verticalDpi="30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6F00"/>
  </sheetPr>
  <dimension ref="A1:AC99"/>
  <sheetViews>
    <sheetView showGridLines="0" tabSelected="1" zoomScaleNormal="100" workbookViewId="0">
      <pane xSplit="5" topLeftCell="F1" activePane="topRight" state="frozen"/>
      <selection pane="topRight"/>
    </sheetView>
  </sheetViews>
  <sheetFormatPr defaultColWidth="8.6640625" defaultRowHeight="14.4" outlineLevelCol="1" x14ac:dyDescent="0.3"/>
  <cols>
    <col min="1" max="1" width="2.44140625" customWidth="1"/>
    <col min="2" max="2" width="38" customWidth="1"/>
    <col min="3" max="3" width="13" customWidth="1"/>
    <col min="4" max="5" width="10" customWidth="1"/>
    <col min="6" max="6" width="23.44140625" customWidth="1"/>
    <col min="7" max="7" width="14.33203125" customWidth="1"/>
    <col min="8" max="8" width="13.77734375" bestFit="1" customWidth="1"/>
    <col min="9" max="9" width="12" customWidth="1"/>
    <col min="10" max="10" width="10" customWidth="1"/>
    <col min="11" max="12" width="14" customWidth="1"/>
    <col min="13" max="13" width="2.21875" customWidth="1" outlineLevel="1"/>
    <col min="14" max="19" width="7.5546875" customWidth="1" outlineLevel="1"/>
    <col min="20" max="20" width="2.21875" customWidth="1" outlineLevel="1"/>
    <col min="21" max="26" width="7.5546875" customWidth="1" outlineLevel="1"/>
    <col min="27" max="27" width="2.21875" customWidth="1" outlineLevel="1"/>
    <col min="28" max="28" width="11.44140625" customWidth="1"/>
    <col min="29" max="29" width="10.44140625" customWidth="1"/>
  </cols>
  <sheetData>
    <row r="1" spans="1:29" ht="27.75" customHeight="1" x14ac:dyDescent="0.3">
      <c r="A1" s="8" t="s">
        <v>226</v>
      </c>
      <c r="B1" s="60" t="s">
        <v>227</v>
      </c>
      <c r="C1" s="61"/>
      <c r="D1" s="61"/>
      <c r="E1" s="61"/>
      <c r="F1" s="61"/>
      <c r="G1" s="61"/>
      <c r="H1" s="61"/>
      <c r="I1" s="61"/>
      <c r="J1" s="61"/>
      <c r="K1" s="61"/>
      <c r="L1" s="61"/>
    </row>
    <row r="2" spans="1:29" x14ac:dyDescent="0.3">
      <c r="B2" s="65" t="s">
        <v>228</v>
      </c>
      <c r="C2" s="61"/>
      <c r="D2" s="61"/>
      <c r="E2" s="61"/>
      <c r="F2" s="61"/>
      <c r="G2" s="61"/>
      <c r="H2" s="61"/>
      <c r="I2" s="61"/>
      <c r="J2" s="61"/>
      <c r="K2" s="61"/>
      <c r="L2" s="61"/>
    </row>
    <row r="4" spans="1:29" ht="19.5" customHeight="1" x14ac:dyDescent="0.3">
      <c r="B4" s="64" t="s">
        <v>229</v>
      </c>
      <c r="C4" s="61"/>
      <c r="D4" s="61"/>
      <c r="E4" s="61"/>
      <c r="F4" s="61"/>
      <c r="G4" s="61"/>
      <c r="H4" s="61"/>
      <c r="I4" s="61"/>
      <c r="J4" s="61"/>
      <c r="K4" s="61"/>
      <c r="L4" s="61"/>
    </row>
    <row r="5" spans="1:29" x14ac:dyDescent="0.3">
      <c r="B5" s="5" t="s">
        <v>175</v>
      </c>
      <c r="C5" s="78" t="s">
        <v>230</v>
      </c>
      <c r="D5" s="79"/>
      <c r="E5" s="79"/>
      <c r="F5" s="79"/>
      <c r="G5" s="79"/>
      <c r="H5" s="79"/>
      <c r="I5" s="79"/>
      <c r="J5" s="79"/>
      <c r="K5" s="79"/>
      <c r="L5" s="79"/>
    </row>
    <row r="6" spans="1:29" x14ac:dyDescent="0.3">
      <c r="B6" s="5" t="s">
        <v>231</v>
      </c>
      <c r="C6" s="78" t="s">
        <v>232</v>
      </c>
      <c r="D6" s="79"/>
      <c r="E6" s="79"/>
      <c r="F6" s="79"/>
      <c r="G6" s="79"/>
      <c r="H6" s="79"/>
      <c r="I6" s="79"/>
      <c r="J6" s="79"/>
      <c r="K6" s="79"/>
      <c r="L6" s="79"/>
    </row>
    <row r="7" spans="1:29" x14ac:dyDescent="0.3">
      <c r="B7" s="5" t="s">
        <v>233</v>
      </c>
      <c r="C7" s="78" t="s">
        <v>49</v>
      </c>
      <c r="D7" s="79"/>
      <c r="E7" s="79"/>
      <c r="F7" s="5" t="s">
        <v>234</v>
      </c>
      <c r="H7" s="34">
        <v>2027</v>
      </c>
    </row>
    <row r="8" spans="1:29" x14ac:dyDescent="0.3">
      <c r="B8" s="5" t="s">
        <v>177</v>
      </c>
      <c r="C8" s="78"/>
      <c r="D8" s="79"/>
      <c r="E8" s="79"/>
      <c r="F8" s="5" t="s">
        <v>235</v>
      </c>
      <c r="H8" s="34">
        <v>3</v>
      </c>
    </row>
    <row r="10" spans="1:29" ht="19.5" customHeight="1" x14ac:dyDescent="0.3">
      <c r="B10" s="64" t="s">
        <v>236</v>
      </c>
      <c r="C10" s="61"/>
      <c r="D10" s="61"/>
      <c r="E10" s="61"/>
      <c r="F10" s="61"/>
      <c r="G10" s="61"/>
      <c r="H10" s="61"/>
      <c r="I10" s="61"/>
      <c r="J10" s="61"/>
      <c r="K10" s="61"/>
      <c r="L10" s="61"/>
    </row>
    <row r="11" spans="1:29" x14ac:dyDescent="0.3">
      <c r="B11" s="5" t="s">
        <v>73</v>
      </c>
      <c r="C11" s="74" t="s">
        <v>81</v>
      </c>
      <c r="D11" s="61"/>
      <c r="E11" s="61"/>
      <c r="F11" s="5" t="s">
        <v>75</v>
      </c>
      <c r="H11" s="74" t="s">
        <v>82</v>
      </c>
      <c r="I11" s="61"/>
      <c r="J11" s="61"/>
      <c r="K11" s="61"/>
      <c r="L11" s="61"/>
    </row>
    <row r="12" spans="1:29" x14ac:dyDescent="0.3">
      <c r="B12" s="5" t="s">
        <v>237</v>
      </c>
      <c r="C12" s="10">
        <v>0.28989999999999999</v>
      </c>
      <c r="F12" s="5" t="s">
        <v>76</v>
      </c>
      <c r="H12" s="35">
        <v>0</v>
      </c>
    </row>
    <row r="13" spans="1:29" x14ac:dyDescent="0.3">
      <c r="B13" s="5" t="s">
        <v>238</v>
      </c>
      <c r="C13" s="10">
        <v>0.59860000000000002</v>
      </c>
      <c r="F13" s="5" t="s">
        <v>78</v>
      </c>
      <c r="H13" s="3" t="s">
        <v>83</v>
      </c>
    </row>
    <row r="14" spans="1:29" x14ac:dyDescent="0.3">
      <c r="B14" s="5" t="s">
        <v>239</v>
      </c>
      <c r="C14" s="36">
        <v>0</v>
      </c>
      <c r="F14" s="5" t="s">
        <v>240</v>
      </c>
      <c r="H14" s="30">
        <v>6</v>
      </c>
    </row>
    <row r="15" spans="1:29" ht="45.75" customHeight="1" x14ac:dyDescent="0.3">
      <c r="B15" s="5" t="s">
        <v>43</v>
      </c>
      <c r="C15" s="77" t="s">
        <v>241</v>
      </c>
      <c r="D15" s="61"/>
      <c r="E15" s="61"/>
      <c r="F15" s="61"/>
      <c r="G15" s="61"/>
      <c r="H15" s="61"/>
      <c r="I15" s="61"/>
      <c r="J15" s="61"/>
      <c r="K15" s="61"/>
      <c r="L15" s="61"/>
      <c r="N15" s="75" t="s">
        <v>242</v>
      </c>
      <c r="O15" s="61"/>
      <c r="P15" s="61"/>
      <c r="Q15" s="61"/>
      <c r="R15" s="61"/>
      <c r="S15" s="61"/>
      <c r="T15" s="61"/>
      <c r="U15" s="61"/>
      <c r="V15" s="61"/>
      <c r="W15" s="61"/>
      <c r="X15" s="61"/>
      <c r="Y15" s="61"/>
      <c r="Z15" s="61"/>
      <c r="AA15" s="61"/>
      <c r="AB15" s="61"/>
      <c r="AC15" s="61"/>
    </row>
    <row r="16" spans="1:29" x14ac:dyDescent="0.3">
      <c r="M16" s="50"/>
      <c r="N16" s="76" t="s">
        <v>243</v>
      </c>
      <c r="O16" s="61"/>
      <c r="P16" s="61"/>
      <c r="Q16" s="61"/>
      <c r="R16" s="61"/>
      <c r="S16" s="61"/>
      <c r="T16" s="50"/>
      <c r="U16" s="76" t="s">
        <v>244</v>
      </c>
      <c r="V16" s="61"/>
      <c r="W16" s="61"/>
      <c r="X16" s="61"/>
      <c r="Y16" s="61"/>
      <c r="Z16" s="61"/>
      <c r="AA16" s="50"/>
      <c r="AB16" s="76" t="s">
        <v>245</v>
      </c>
      <c r="AC16" s="61"/>
    </row>
    <row r="17" spans="2:29" ht="30" customHeight="1" x14ac:dyDescent="0.3">
      <c r="B17" s="51" t="s">
        <v>246</v>
      </c>
      <c r="C17" s="51" t="s">
        <v>247</v>
      </c>
      <c r="D17" s="51" t="s">
        <v>248</v>
      </c>
      <c r="E17" s="51" t="s">
        <v>249</v>
      </c>
      <c r="F17" s="52">
        <f>IF(1&lt;=$H$8,$H$7+0,"")</f>
        <v>2027</v>
      </c>
      <c r="G17" s="52">
        <f>IF(2&lt;=$H$8,$H$7+1,"")</f>
        <v>2028</v>
      </c>
      <c r="H17" s="52">
        <f>IF(3&lt;=$H$8,$H$7+2,"")</f>
        <v>2029</v>
      </c>
      <c r="I17" s="52" t="str">
        <f>IF(4&lt;=$H$8,$H$7+3,"")</f>
        <v/>
      </c>
      <c r="J17" s="52" t="str">
        <f>IF(5&lt;=$H$8,$H$7+4,"")</f>
        <v/>
      </c>
      <c r="K17" s="52" t="str">
        <f>IF(6&lt;=$H$8,$H$7+5,"")</f>
        <v/>
      </c>
      <c r="L17" s="51" t="s">
        <v>250</v>
      </c>
      <c r="M17" s="51"/>
      <c r="N17" s="52">
        <f t="shared" ref="N17:S17" si="0">F$17</f>
        <v>2027</v>
      </c>
      <c r="O17" s="52">
        <f t="shared" si="0"/>
        <v>2028</v>
      </c>
      <c r="P17" s="52">
        <f t="shared" si="0"/>
        <v>2029</v>
      </c>
      <c r="Q17" s="52" t="str">
        <f t="shared" si="0"/>
        <v/>
      </c>
      <c r="R17" s="52" t="str">
        <f t="shared" si="0"/>
        <v/>
      </c>
      <c r="S17" s="52" t="str">
        <f t="shared" si="0"/>
        <v/>
      </c>
      <c r="T17" s="51"/>
      <c r="U17" s="52">
        <f t="shared" ref="U17:Z17" si="1">F$17</f>
        <v>2027</v>
      </c>
      <c r="V17" s="52">
        <f t="shared" si="1"/>
        <v>2028</v>
      </c>
      <c r="W17" s="52">
        <f t="shared" si="1"/>
        <v>2029</v>
      </c>
      <c r="X17" s="52" t="str">
        <f t="shared" si="1"/>
        <v/>
      </c>
      <c r="Y17" s="52" t="str">
        <f t="shared" si="1"/>
        <v/>
      </c>
      <c r="Z17" s="52" t="str">
        <f t="shared" si="1"/>
        <v/>
      </c>
      <c r="AA17" s="51"/>
      <c r="AB17" s="51" t="s">
        <v>251</v>
      </c>
      <c r="AC17" s="51" t="s">
        <v>252</v>
      </c>
    </row>
    <row r="18" spans="2:29" ht="14.25" customHeight="1" x14ac:dyDescent="0.3">
      <c r="B18" s="64" t="s">
        <v>253</v>
      </c>
      <c r="C18" s="61"/>
      <c r="D18" s="61"/>
      <c r="E18" s="61"/>
      <c r="F18" s="61"/>
      <c r="G18" s="61"/>
      <c r="H18" s="61"/>
      <c r="I18" s="61"/>
      <c r="J18" s="61"/>
      <c r="K18" s="61"/>
      <c r="L18" s="61"/>
      <c r="M18" s="9"/>
      <c r="N18" s="64" t="s">
        <v>254</v>
      </c>
      <c r="O18" s="61"/>
      <c r="P18" s="61"/>
      <c r="Q18" s="61"/>
      <c r="R18" s="61"/>
      <c r="S18" s="61"/>
      <c r="T18" s="9"/>
      <c r="U18" s="64" t="s">
        <v>254</v>
      </c>
      <c r="V18" s="61"/>
      <c r="W18" s="61"/>
      <c r="X18" s="61"/>
      <c r="Y18" s="61"/>
      <c r="Z18" s="61"/>
      <c r="AA18" s="9"/>
      <c r="AB18" s="9"/>
      <c r="AC18" s="9"/>
    </row>
    <row r="19" spans="2:29" x14ac:dyDescent="0.3">
      <c r="B19" s="1" t="s">
        <v>255</v>
      </c>
      <c r="C19" s="38">
        <v>70000</v>
      </c>
      <c r="D19" s="39">
        <v>0.2</v>
      </c>
      <c r="E19" s="34">
        <v>4</v>
      </c>
      <c r="F19" s="13">
        <f t="shared" ref="F19:F26" si="2">IF(1&lt;=$H$8,$C19*IF(U19="",IF($E19="",12,$E19),U19)*IF(N19="",$D19,N19)*(1+SAL_IDX)^0,0)</f>
        <v>56000</v>
      </c>
      <c r="G19" s="13">
        <f t="shared" ref="G19:G26" si="3">IF(2&lt;=$H$8,$C19*IF(V19="",IF($E19="",12,$E19),V19)*IF(O19="",$D19,O19)*(1+SAL_IDX)^1,0)</f>
        <v>57680</v>
      </c>
      <c r="H19" s="13">
        <f t="shared" ref="H19:H26" si="4">IF(3&lt;=$H$8,$C19*IF(W19="",IF($E19="",12,$E19),W19)*IF(P19="",$D19,P19)*(1+SAL_IDX)^2,0)</f>
        <v>59410.399999999994</v>
      </c>
      <c r="I19" s="13">
        <f t="shared" ref="I19:I26" si="5">IF(4&lt;=$H$8,$C19*IF(X19="",IF($E19="",12,$E19),X19)*IF(Q19="",$D19,Q19)*(1+SAL_IDX)^3,0)</f>
        <v>0</v>
      </c>
      <c r="J19" s="13">
        <f t="shared" ref="J19:J26" si="6">IF(5&lt;=$H$8,$C19*IF(Y19="",IF($E19="",12,$E19),Y19)*IF(R19="",$D19,R19)*(1+SAL_IDX)^4,0)</f>
        <v>0</v>
      </c>
      <c r="K19" s="13">
        <f t="shared" ref="K19:K26" si="7">IF(6&lt;=$H$8,$C19*IF(Z19="",IF($E19="",12,$E19),Z19)*IF(S19="",$D19,S19)*(1+SAL_IDX)^5,0)</f>
        <v>0</v>
      </c>
      <c r="L19" s="13">
        <f t="shared" ref="L19:L26" si="8">SUM(F19:K19)</f>
        <v>173090.4</v>
      </c>
      <c r="M19" s="50"/>
      <c r="N19" s="39"/>
      <c r="O19" s="39"/>
      <c r="P19" s="39"/>
      <c r="Q19" s="39"/>
      <c r="R19" s="39"/>
      <c r="S19" s="39"/>
      <c r="T19" s="50"/>
      <c r="U19" s="53"/>
      <c r="V19" s="53"/>
      <c r="W19" s="53"/>
      <c r="X19" s="53"/>
      <c r="Y19" s="53"/>
      <c r="Z19" s="53"/>
      <c r="AA19" s="50"/>
      <c r="AB19" s="54">
        <f t="shared" ref="AB19:AB26" si="9">SUMPRODUCT(($N$17:$S$17&lt;&gt;"")*((N19:S19="")*$D19+(N19:S19&lt;&gt;"")*N19:S19)*((U19:Z19="")*IF($E19="",12,$E19)+(U19:Z19&lt;&gt;"")*U19:Z19))</f>
        <v>2.4000000000000004</v>
      </c>
      <c r="AC19" s="14">
        <f t="shared" ref="AC19:AC26" si="10">IF(OR($H$8=0,AB19=0),"",AB19/(12*$H$8))</f>
        <v>6.666666666666668E-2</v>
      </c>
    </row>
    <row r="20" spans="2:29" x14ac:dyDescent="0.3">
      <c r="B20" s="1" t="s">
        <v>256</v>
      </c>
      <c r="C20" s="38">
        <v>42000</v>
      </c>
      <c r="D20" s="39">
        <v>1</v>
      </c>
      <c r="E20" s="34">
        <v>12</v>
      </c>
      <c r="F20" s="13">
        <f t="shared" si="2"/>
        <v>504000</v>
      </c>
      <c r="G20" s="13">
        <f t="shared" si="3"/>
        <v>519120</v>
      </c>
      <c r="H20" s="13">
        <f t="shared" si="4"/>
        <v>534693.6</v>
      </c>
      <c r="I20" s="13">
        <f t="shared" si="5"/>
        <v>0</v>
      </c>
      <c r="J20" s="13">
        <f t="shared" si="6"/>
        <v>0</v>
      </c>
      <c r="K20" s="13">
        <f t="shared" si="7"/>
        <v>0</v>
      </c>
      <c r="L20" s="13">
        <f t="shared" si="8"/>
        <v>1557813.6</v>
      </c>
      <c r="M20" s="50"/>
      <c r="N20" s="39"/>
      <c r="O20" s="39"/>
      <c r="P20" s="39"/>
      <c r="Q20" s="39"/>
      <c r="R20" s="39"/>
      <c r="S20" s="39"/>
      <c r="T20" s="50"/>
      <c r="U20" s="53"/>
      <c r="V20" s="53"/>
      <c r="W20" s="53"/>
      <c r="X20" s="53"/>
      <c r="Y20" s="53"/>
      <c r="Z20" s="53"/>
      <c r="AA20" s="50"/>
      <c r="AB20" s="54">
        <f t="shared" si="9"/>
        <v>36</v>
      </c>
      <c r="AC20" s="14">
        <f t="shared" si="10"/>
        <v>1</v>
      </c>
    </row>
    <row r="21" spans="2:29" x14ac:dyDescent="0.3">
      <c r="B21" s="1" t="s">
        <v>257</v>
      </c>
      <c r="C21" s="38">
        <v>35000</v>
      </c>
      <c r="D21" s="39">
        <v>0.5</v>
      </c>
      <c r="E21" s="34">
        <v>12</v>
      </c>
      <c r="F21" s="13">
        <f t="shared" si="2"/>
        <v>210000</v>
      </c>
      <c r="G21" s="13">
        <f t="shared" si="3"/>
        <v>216300</v>
      </c>
      <c r="H21" s="13">
        <f t="shared" si="4"/>
        <v>222789</v>
      </c>
      <c r="I21" s="13">
        <f t="shared" si="5"/>
        <v>0</v>
      </c>
      <c r="J21" s="13">
        <f t="shared" si="6"/>
        <v>0</v>
      </c>
      <c r="K21" s="13">
        <f t="shared" si="7"/>
        <v>0</v>
      </c>
      <c r="L21" s="13">
        <f t="shared" si="8"/>
        <v>649089</v>
      </c>
      <c r="M21" s="50"/>
      <c r="N21" s="39"/>
      <c r="O21" s="39"/>
      <c r="P21" s="39"/>
      <c r="Q21" s="39"/>
      <c r="R21" s="39"/>
      <c r="S21" s="39"/>
      <c r="T21" s="50"/>
      <c r="U21" s="53"/>
      <c r="V21" s="53"/>
      <c r="W21" s="53"/>
      <c r="X21" s="53"/>
      <c r="Y21" s="53"/>
      <c r="Z21" s="53"/>
      <c r="AA21" s="50"/>
      <c r="AB21" s="54">
        <f t="shared" si="9"/>
        <v>18</v>
      </c>
      <c r="AC21" s="14">
        <f t="shared" si="10"/>
        <v>0.5</v>
      </c>
    </row>
    <row r="22" spans="2:29" x14ac:dyDescent="0.3">
      <c r="B22" s="1"/>
      <c r="C22" s="38"/>
      <c r="D22" s="39"/>
      <c r="E22" s="34">
        <v>12</v>
      </c>
      <c r="F22" s="13">
        <f t="shared" si="2"/>
        <v>0</v>
      </c>
      <c r="G22" s="13">
        <f t="shared" si="3"/>
        <v>0</v>
      </c>
      <c r="H22" s="13">
        <f t="shared" si="4"/>
        <v>0</v>
      </c>
      <c r="I22" s="13">
        <f t="shared" si="5"/>
        <v>0</v>
      </c>
      <c r="J22" s="13">
        <f t="shared" si="6"/>
        <v>0</v>
      </c>
      <c r="K22" s="13">
        <f t="shared" si="7"/>
        <v>0</v>
      </c>
      <c r="L22" s="13">
        <f t="shared" si="8"/>
        <v>0</v>
      </c>
      <c r="M22" s="50"/>
      <c r="N22" s="39"/>
      <c r="O22" s="39"/>
      <c r="P22" s="39"/>
      <c r="Q22" s="39"/>
      <c r="R22" s="39"/>
      <c r="S22" s="39"/>
      <c r="T22" s="50"/>
      <c r="U22" s="53"/>
      <c r="V22" s="53"/>
      <c r="W22" s="53"/>
      <c r="X22" s="53"/>
      <c r="Y22" s="53"/>
      <c r="Z22" s="53"/>
      <c r="AA22" s="50"/>
      <c r="AB22" s="54">
        <f t="shared" si="9"/>
        <v>0</v>
      </c>
      <c r="AC22" s="14" t="str">
        <f t="shared" si="10"/>
        <v/>
      </c>
    </row>
    <row r="23" spans="2:29" x14ac:dyDescent="0.3">
      <c r="B23" s="1"/>
      <c r="C23" s="38"/>
      <c r="D23" s="39"/>
      <c r="E23" s="34">
        <v>12</v>
      </c>
      <c r="F23" s="13">
        <f t="shared" si="2"/>
        <v>0</v>
      </c>
      <c r="G23" s="13">
        <f t="shared" si="3"/>
        <v>0</v>
      </c>
      <c r="H23" s="13">
        <f t="shared" si="4"/>
        <v>0</v>
      </c>
      <c r="I23" s="13">
        <f t="shared" si="5"/>
        <v>0</v>
      </c>
      <c r="J23" s="13">
        <f t="shared" si="6"/>
        <v>0</v>
      </c>
      <c r="K23" s="13">
        <f t="shared" si="7"/>
        <v>0</v>
      </c>
      <c r="L23" s="13">
        <f t="shared" si="8"/>
        <v>0</v>
      </c>
      <c r="M23" s="50"/>
      <c r="N23" s="39"/>
      <c r="O23" s="39"/>
      <c r="P23" s="39"/>
      <c r="Q23" s="39"/>
      <c r="R23" s="39"/>
      <c r="S23" s="39"/>
      <c r="T23" s="50"/>
      <c r="U23" s="53"/>
      <c r="V23" s="53"/>
      <c r="W23" s="53"/>
      <c r="X23" s="53"/>
      <c r="Y23" s="53"/>
      <c r="Z23" s="53"/>
      <c r="AA23" s="50"/>
      <c r="AB23" s="54">
        <f t="shared" si="9"/>
        <v>0</v>
      </c>
      <c r="AC23" s="14" t="str">
        <f t="shared" si="10"/>
        <v/>
      </c>
    </row>
    <row r="24" spans="2:29" x14ac:dyDescent="0.3">
      <c r="B24" s="1"/>
      <c r="C24" s="38"/>
      <c r="D24" s="39"/>
      <c r="E24" s="34">
        <v>12</v>
      </c>
      <c r="F24" s="13">
        <f t="shared" si="2"/>
        <v>0</v>
      </c>
      <c r="G24" s="13">
        <f t="shared" si="3"/>
        <v>0</v>
      </c>
      <c r="H24" s="13">
        <f t="shared" si="4"/>
        <v>0</v>
      </c>
      <c r="I24" s="13">
        <f t="shared" si="5"/>
        <v>0</v>
      </c>
      <c r="J24" s="13">
        <f t="shared" si="6"/>
        <v>0</v>
      </c>
      <c r="K24" s="13">
        <f t="shared" si="7"/>
        <v>0</v>
      </c>
      <c r="L24" s="13">
        <f t="shared" si="8"/>
        <v>0</v>
      </c>
      <c r="M24" s="50"/>
      <c r="N24" s="39"/>
      <c r="O24" s="39"/>
      <c r="P24" s="39"/>
      <c r="Q24" s="39"/>
      <c r="R24" s="39"/>
      <c r="S24" s="39"/>
      <c r="T24" s="50"/>
      <c r="U24" s="53"/>
      <c r="V24" s="53"/>
      <c r="W24" s="53"/>
      <c r="X24" s="53"/>
      <c r="Y24" s="53"/>
      <c r="Z24" s="53"/>
      <c r="AA24" s="50"/>
      <c r="AB24" s="54">
        <f t="shared" si="9"/>
        <v>0</v>
      </c>
      <c r="AC24" s="14" t="str">
        <f t="shared" si="10"/>
        <v/>
      </c>
    </row>
    <row r="25" spans="2:29" x14ac:dyDescent="0.3">
      <c r="B25" s="1"/>
      <c r="C25" s="38"/>
      <c r="D25" s="39"/>
      <c r="E25" s="34">
        <v>12</v>
      </c>
      <c r="F25" s="13">
        <f t="shared" si="2"/>
        <v>0</v>
      </c>
      <c r="G25" s="13">
        <f t="shared" si="3"/>
        <v>0</v>
      </c>
      <c r="H25" s="13">
        <f t="shared" si="4"/>
        <v>0</v>
      </c>
      <c r="I25" s="13">
        <f t="shared" si="5"/>
        <v>0</v>
      </c>
      <c r="J25" s="13">
        <f t="shared" si="6"/>
        <v>0</v>
      </c>
      <c r="K25" s="13">
        <f t="shared" si="7"/>
        <v>0</v>
      </c>
      <c r="L25" s="13">
        <f t="shared" si="8"/>
        <v>0</v>
      </c>
      <c r="M25" s="50"/>
      <c r="N25" s="39"/>
      <c r="O25" s="39"/>
      <c r="P25" s="39"/>
      <c r="Q25" s="39"/>
      <c r="R25" s="39"/>
      <c r="S25" s="39"/>
      <c r="T25" s="50"/>
      <c r="U25" s="53"/>
      <c r="V25" s="53"/>
      <c r="W25" s="53"/>
      <c r="X25" s="53"/>
      <c r="Y25" s="53"/>
      <c r="Z25" s="53"/>
      <c r="AA25" s="50"/>
      <c r="AB25" s="54">
        <f t="shared" si="9"/>
        <v>0</v>
      </c>
      <c r="AC25" s="14" t="str">
        <f t="shared" si="10"/>
        <v/>
      </c>
    </row>
    <row r="26" spans="2:29" x14ac:dyDescent="0.3">
      <c r="B26" s="1"/>
      <c r="C26" s="38"/>
      <c r="D26" s="39"/>
      <c r="E26" s="34">
        <v>12</v>
      </c>
      <c r="F26" s="13">
        <f t="shared" si="2"/>
        <v>0</v>
      </c>
      <c r="G26" s="13">
        <f t="shared" si="3"/>
        <v>0</v>
      </c>
      <c r="H26" s="13">
        <f t="shared" si="4"/>
        <v>0</v>
      </c>
      <c r="I26" s="13">
        <f t="shared" si="5"/>
        <v>0</v>
      </c>
      <c r="J26" s="13">
        <f t="shared" si="6"/>
        <v>0</v>
      </c>
      <c r="K26" s="13">
        <f t="shared" si="7"/>
        <v>0</v>
      </c>
      <c r="L26" s="13">
        <f t="shared" si="8"/>
        <v>0</v>
      </c>
      <c r="M26" s="50"/>
      <c r="N26" s="39"/>
      <c r="O26" s="39"/>
      <c r="P26" s="39"/>
      <c r="Q26" s="39"/>
      <c r="R26" s="39"/>
      <c r="S26" s="39"/>
      <c r="T26" s="50"/>
      <c r="U26" s="53"/>
      <c r="V26" s="53"/>
      <c r="W26" s="53"/>
      <c r="X26" s="53"/>
      <c r="Y26" s="53"/>
      <c r="Z26" s="53"/>
      <c r="AA26" s="50"/>
      <c r="AB26" s="54">
        <f t="shared" si="9"/>
        <v>0</v>
      </c>
      <c r="AC26" s="14" t="str">
        <f t="shared" si="10"/>
        <v/>
      </c>
    </row>
    <row r="27" spans="2:29" x14ac:dyDescent="0.3">
      <c r="B27" s="6" t="s">
        <v>258</v>
      </c>
      <c r="M27" s="50"/>
      <c r="N27" s="69" t="s">
        <v>259</v>
      </c>
      <c r="O27" s="61"/>
      <c r="P27" s="61"/>
      <c r="Q27" s="61"/>
      <c r="R27" s="61"/>
      <c r="S27" s="61"/>
      <c r="T27" s="50"/>
      <c r="U27" s="69" t="s">
        <v>259</v>
      </c>
      <c r="V27" s="61"/>
      <c r="W27" s="61"/>
      <c r="X27" s="61"/>
      <c r="Y27" s="61"/>
      <c r="Z27" s="61"/>
      <c r="AA27" s="50"/>
    </row>
    <row r="28" spans="2:29" x14ac:dyDescent="0.3">
      <c r="B28" s="1" t="s">
        <v>260</v>
      </c>
      <c r="C28" s="1" t="s">
        <v>158</v>
      </c>
      <c r="D28" s="39">
        <v>1</v>
      </c>
      <c r="E28" s="34">
        <v>12</v>
      </c>
      <c r="F28" s="13">
        <f>IFERROR(IF(AND(1&lt;=$H$8,$C28&lt;&gt;""),INDEX(DR_VAL,MIN(1,4),MATCH($C28,DR_KAT,0))*IF(N28="",$D28,N28)*IF(U28="",IF($E28="",12,$E28),U28),0),0)</f>
        <v>385200</v>
      </c>
      <c r="G28" s="13">
        <f>IFERROR(IF(AND(2&lt;=$H$8,$C28&lt;&gt;""),INDEX(DR_VAL,MIN(2,4),MATCH($C28,DR_KAT,0))*IF(O28="",$D28,O28)*IF(V28="",IF($E28="",12,$E28),V28),0),0)</f>
        <v>391200</v>
      </c>
      <c r="H28" s="13">
        <f>IFERROR(IF(AND(3&lt;=$H$8,$C28&lt;&gt;""),INDEX(DR_VAL,MIN(3,4),MATCH($C28,DR_KAT,0))*IF(P28="",$D28,P28)*IF(W28="",IF($E28="",12,$E28),W28),0),0)</f>
        <v>411600</v>
      </c>
      <c r="I28" s="13">
        <f>IFERROR(IF(AND(4&lt;=$H$8,$C28&lt;&gt;""),INDEX(DR_VAL,MIN(4,4),MATCH($C28,DR_KAT,0))*IF(Q28="",$D28,Q28)*IF(X28="",IF($E28="",12,$E28),X28),0),0)</f>
        <v>0</v>
      </c>
      <c r="J28" s="13">
        <f>IFERROR(IF(AND(5&lt;=$H$8,$C28&lt;&gt;""),INDEX(DR_VAL,MIN(5,4),MATCH($C28,DR_KAT,0))*IF(R28="",$D28,R28)*IF(Y28="",IF($E28="",12,$E28),Y28),0),0)</f>
        <v>0</v>
      </c>
      <c r="K28" s="13">
        <f>IFERROR(IF(AND(6&lt;=$H$8,$C28&lt;&gt;""),INDEX(DR_VAL,MIN(6,4),MATCH($C28,DR_KAT,0))*IF(S28="",$D28,S28)*IF(Z28="",IF($E28="",12,$E28),Z28),0),0)</f>
        <v>0</v>
      </c>
      <c r="L28" s="13">
        <f t="shared" ref="L28:L34" si="11">SUM(F28:K28)</f>
        <v>1188000</v>
      </c>
      <c r="M28" s="50"/>
      <c r="N28" s="39"/>
      <c r="O28" s="39"/>
      <c r="P28" s="39"/>
      <c r="Q28" s="39"/>
      <c r="R28" s="39"/>
      <c r="S28" s="39"/>
      <c r="T28" s="50"/>
      <c r="U28" s="53"/>
      <c r="V28" s="53"/>
      <c r="W28" s="53"/>
      <c r="X28" s="53"/>
      <c r="Y28" s="53"/>
      <c r="Z28" s="53"/>
      <c r="AA28" s="50"/>
      <c r="AB28" s="54">
        <f>SUMPRODUCT(($N$17:$S$17&lt;&gt;"")*((N28:S28="")*$D28+(N28:S28&lt;&gt;"")*N28:S28)*((U28:Z28="")*IF($E28="",12,$E28)+(U28:Z28&lt;&gt;"")*U28:Z28))</f>
        <v>36</v>
      </c>
      <c r="AC28" s="14">
        <f>IF(OR($H$8=0,AB28=0),"",AB28/(12*$H$8))</f>
        <v>1</v>
      </c>
    </row>
    <row r="29" spans="2:29" x14ac:dyDescent="0.3">
      <c r="B29" s="1"/>
      <c r="C29" s="1"/>
      <c r="D29" s="39"/>
      <c r="E29" s="34">
        <v>12</v>
      </c>
      <c r="F29" s="13">
        <f>IFERROR(IF(AND(1&lt;=$H$8,$C29&lt;&gt;""),INDEX(DR_VAL,MIN(1,4),MATCH($C29,DR_KAT,0))*IF(N29="",$D29,N29)*IF(U29="",IF($E29="",12,$E29),U29),0),0)</f>
        <v>0</v>
      </c>
      <c r="G29" s="13">
        <f>IFERROR(IF(AND(2&lt;=$H$8,$C29&lt;&gt;""),INDEX(DR_VAL,MIN(2,4),MATCH($C29,DR_KAT,0))*IF(O29="",$D29,O29)*IF(V29="",IF($E29="",12,$E29),V29),0),0)</f>
        <v>0</v>
      </c>
      <c r="H29" s="13">
        <f>IFERROR(IF(AND(3&lt;=$H$8,$C29&lt;&gt;""),INDEX(DR_VAL,MIN(3,4),MATCH($C29,DR_KAT,0))*IF(P29="",$D29,P29)*IF(W29="",IF($E29="",12,$E29),W29),0),0)</f>
        <v>0</v>
      </c>
      <c r="I29" s="13">
        <f>IFERROR(IF(AND(4&lt;=$H$8,$C29&lt;&gt;""),INDEX(DR_VAL,MIN(4,4),MATCH($C29,DR_KAT,0))*IF(Q29="",$D29,Q29)*IF(X29="",IF($E29="",12,$E29),X29),0),0)</f>
        <v>0</v>
      </c>
      <c r="J29" s="13">
        <f>IFERROR(IF(AND(5&lt;=$H$8,$C29&lt;&gt;""),INDEX(DR_VAL,MIN(5,4),MATCH($C29,DR_KAT,0))*IF(R29="",$D29,R29)*IF(Y29="",IF($E29="",12,$E29),Y29),0),0)</f>
        <v>0</v>
      </c>
      <c r="K29" s="13">
        <f>IFERROR(IF(AND(6&lt;=$H$8,$C29&lt;&gt;""),INDEX(DR_VAL,MIN(6,4),MATCH($C29,DR_KAT,0))*IF(S29="",$D29,S29)*IF(Z29="",IF($E29="",12,$E29),Z29),0),0)</f>
        <v>0</v>
      </c>
      <c r="L29" s="13">
        <f t="shared" si="11"/>
        <v>0</v>
      </c>
      <c r="M29" s="50"/>
      <c r="N29" s="39"/>
      <c r="O29" s="39"/>
      <c r="P29" s="39"/>
      <c r="Q29" s="39"/>
      <c r="R29" s="39"/>
      <c r="S29" s="39"/>
      <c r="T29" s="50"/>
      <c r="U29" s="53"/>
      <c r="V29" s="53"/>
      <c r="W29" s="53"/>
      <c r="X29" s="53"/>
      <c r="Y29" s="53"/>
      <c r="Z29" s="53"/>
      <c r="AA29" s="50"/>
      <c r="AB29" s="54">
        <f>SUMPRODUCT(($N$17:$S$17&lt;&gt;"")*((N29:S29="")*$D29+(N29:S29&lt;&gt;"")*N29:S29)*((U29:Z29="")*IF($E29="",12,$E29)+(U29:Z29&lt;&gt;"")*U29:Z29))</f>
        <v>0</v>
      </c>
      <c r="AC29" s="14" t="str">
        <f>IF(OR($H$8=0,AB29=0),"",AB29/(12*$H$8))</f>
        <v/>
      </c>
    </row>
    <row r="30" spans="2:29" x14ac:dyDescent="0.3">
      <c r="B30" s="1"/>
      <c r="C30" s="1"/>
      <c r="D30" s="39"/>
      <c r="E30" s="34">
        <v>12</v>
      </c>
      <c r="F30" s="13">
        <f>IFERROR(IF(AND(1&lt;=$H$8,$C30&lt;&gt;""),INDEX(DR_VAL,MIN(1,4),MATCH($C30,DR_KAT,0))*IF(N30="",$D30,N30)*IF(U30="",IF($E30="",12,$E30),U30),0),0)</f>
        <v>0</v>
      </c>
      <c r="G30" s="13">
        <f>IFERROR(IF(AND(2&lt;=$H$8,$C30&lt;&gt;""),INDEX(DR_VAL,MIN(2,4),MATCH($C30,DR_KAT,0))*IF(O30="",$D30,O30)*IF(V30="",IF($E30="",12,$E30),V30),0),0)</f>
        <v>0</v>
      </c>
      <c r="H30" s="13">
        <f>IFERROR(IF(AND(3&lt;=$H$8,$C30&lt;&gt;""),INDEX(DR_VAL,MIN(3,4),MATCH($C30,DR_KAT,0))*IF(P30="",$D30,P30)*IF(W30="",IF($E30="",12,$E30),W30),0),0)</f>
        <v>0</v>
      </c>
      <c r="I30" s="13">
        <f>IFERROR(IF(AND(4&lt;=$H$8,$C30&lt;&gt;""),INDEX(DR_VAL,MIN(4,4),MATCH($C30,DR_KAT,0))*IF(Q30="",$D30,Q30)*IF(X30="",IF($E30="",12,$E30),X30),0),0)</f>
        <v>0</v>
      </c>
      <c r="J30" s="13">
        <f>IFERROR(IF(AND(5&lt;=$H$8,$C30&lt;&gt;""),INDEX(DR_VAL,MIN(5,4),MATCH($C30,DR_KAT,0))*IF(R30="",$D30,R30)*IF(Y30="",IF($E30="",12,$E30),Y30),0),0)</f>
        <v>0</v>
      </c>
      <c r="K30" s="13">
        <f>IFERROR(IF(AND(6&lt;=$H$8,$C30&lt;&gt;""),INDEX(DR_VAL,MIN(6,4),MATCH($C30,DR_KAT,0))*IF(S30="",$D30,S30)*IF(Z30="",IF($E30="",12,$E30),Z30),0),0)</f>
        <v>0</v>
      </c>
      <c r="L30" s="13">
        <f t="shared" si="11"/>
        <v>0</v>
      </c>
      <c r="M30" s="50"/>
      <c r="N30" s="39"/>
      <c r="O30" s="39"/>
      <c r="P30" s="39"/>
      <c r="Q30" s="39"/>
      <c r="R30" s="39"/>
      <c r="S30" s="39"/>
      <c r="T30" s="50"/>
      <c r="U30" s="53"/>
      <c r="V30" s="53"/>
      <c r="W30" s="53"/>
      <c r="X30" s="53"/>
      <c r="Y30" s="53"/>
      <c r="Z30" s="53"/>
      <c r="AA30" s="50"/>
      <c r="AB30" s="54">
        <f>SUMPRODUCT(($N$17:$S$17&lt;&gt;"")*((N30:S30="")*$D30+(N30:S30&lt;&gt;"")*N30:S30)*((U30:Z30="")*IF($E30="",12,$E30)+(U30:Z30&lt;&gt;"")*U30:Z30))</f>
        <v>0</v>
      </c>
      <c r="AC30" s="14" t="str">
        <f>IF(OR($H$8=0,AB30=0),"",AB30/(12*$H$8))</f>
        <v/>
      </c>
    </row>
    <row r="31" spans="2:29" x14ac:dyDescent="0.3">
      <c r="B31" s="1"/>
      <c r="C31" s="1"/>
      <c r="D31" s="39"/>
      <c r="E31" s="34">
        <v>12</v>
      </c>
      <c r="F31" s="13">
        <f>IFERROR(IF(AND(1&lt;=$H$8,$C31&lt;&gt;""),INDEX(DR_VAL,MIN(1,4),MATCH($C31,DR_KAT,0))*IF(N31="",$D31,N31)*IF(U31="",IF($E31="",12,$E31),U31),0),0)</f>
        <v>0</v>
      </c>
      <c r="G31" s="13">
        <f>IFERROR(IF(AND(2&lt;=$H$8,$C31&lt;&gt;""),INDEX(DR_VAL,MIN(2,4),MATCH($C31,DR_KAT,0))*IF(O31="",$D31,O31)*IF(V31="",IF($E31="",12,$E31),V31),0),0)</f>
        <v>0</v>
      </c>
      <c r="H31" s="13">
        <f>IFERROR(IF(AND(3&lt;=$H$8,$C31&lt;&gt;""),INDEX(DR_VAL,MIN(3,4),MATCH($C31,DR_KAT,0))*IF(P31="",$D31,P31)*IF(W31="",IF($E31="",12,$E31),W31),0),0)</f>
        <v>0</v>
      </c>
      <c r="I31" s="13">
        <f>IFERROR(IF(AND(4&lt;=$H$8,$C31&lt;&gt;""),INDEX(DR_VAL,MIN(4,4),MATCH($C31,DR_KAT,0))*IF(Q31="",$D31,Q31)*IF(X31="",IF($E31="",12,$E31),X31),0),0)</f>
        <v>0</v>
      </c>
      <c r="J31" s="13">
        <f>IFERROR(IF(AND(5&lt;=$H$8,$C31&lt;&gt;""),INDEX(DR_VAL,MIN(5,4),MATCH($C31,DR_KAT,0))*IF(R31="",$D31,R31)*IF(Y31="",IF($E31="",12,$E31),Y31),0),0)</f>
        <v>0</v>
      </c>
      <c r="K31" s="13">
        <f>IFERROR(IF(AND(6&lt;=$H$8,$C31&lt;&gt;""),INDEX(DR_VAL,MIN(6,4),MATCH($C31,DR_KAT,0))*IF(S31="",$D31,S31)*IF(Z31="",IF($E31="",12,$E31),Z31),0),0)</f>
        <v>0</v>
      </c>
      <c r="L31" s="13">
        <f t="shared" si="11"/>
        <v>0</v>
      </c>
      <c r="M31" s="50"/>
      <c r="N31" s="39"/>
      <c r="O31" s="39"/>
      <c r="P31" s="39"/>
      <c r="Q31" s="39"/>
      <c r="R31" s="39"/>
      <c r="S31" s="39"/>
      <c r="T31" s="50"/>
      <c r="U31" s="53"/>
      <c r="V31" s="53"/>
      <c r="W31" s="53"/>
      <c r="X31" s="53"/>
      <c r="Y31" s="53"/>
      <c r="Z31" s="53"/>
      <c r="AA31" s="50"/>
      <c r="AB31" s="54">
        <f>SUMPRODUCT(($N$17:$S$17&lt;&gt;"")*((N31:S31="")*$D31+(N31:S31&lt;&gt;"")*N31:S31)*((U31:Z31="")*IF($E31="",12,$E31)+(U31:Z31&lt;&gt;"")*U31:Z31))</f>
        <v>0</v>
      </c>
      <c r="AC31" s="14" t="str">
        <f>IF(OR($H$8=0,AB31=0),"",AB31/(12*$H$8))</f>
        <v/>
      </c>
    </row>
    <row r="32" spans="2:29" x14ac:dyDescent="0.3">
      <c r="B32" s="6" t="s">
        <v>261</v>
      </c>
      <c r="F32" s="15">
        <f t="shared" ref="F32:K32" si="12">SUM(F19:F26)+SUM(F28:F31)</f>
        <v>1155200</v>
      </c>
      <c r="G32" s="15">
        <f t="shared" si="12"/>
        <v>1184300</v>
      </c>
      <c r="H32" s="15">
        <f t="shared" si="12"/>
        <v>1228493</v>
      </c>
      <c r="I32" s="15">
        <f t="shared" si="12"/>
        <v>0</v>
      </c>
      <c r="J32" s="15">
        <f t="shared" si="12"/>
        <v>0</v>
      </c>
      <c r="K32" s="15">
        <f t="shared" si="12"/>
        <v>0</v>
      </c>
      <c r="L32" s="15">
        <f t="shared" si="11"/>
        <v>3567993</v>
      </c>
    </row>
    <row r="33" spans="2:12" x14ac:dyDescent="0.3">
      <c r="B33" s="5" t="s">
        <v>44</v>
      </c>
      <c r="D33" s="10">
        <f>LKP</f>
        <v>0.59859999999999991</v>
      </c>
      <c r="F33" s="13">
        <f t="shared" ref="F33:K33" si="13">F32*LKP</f>
        <v>691502.71999999986</v>
      </c>
      <c r="G33" s="13">
        <f t="shared" si="13"/>
        <v>708921.97999999986</v>
      </c>
      <c r="H33" s="13">
        <f t="shared" si="13"/>
        <v>735375.90979999991</v>
      </c>
      <c r="I33" s="13">
        <f t="shared" si="13"/>
        <v>0</v>
      </c>
      <c r="J33" s="13">
        <f t="shared" si="13"/>
        <v>0</v>
      </c>
      <c r="K33" s="13">
        <f t="shared" si="13"/>
        <v>0</v>
      </c>
      <c r="L33" s="13">
        <f t="shared" si="11"/>
        <v>2135800.6097999997</v>
      </c>
    </row>
    <row r="34" spans="2:12" x14ac:dyDescent="0.3">
      <c r="B34" s="6" t="s">
        <v>262</v>
      </c>
      <c r="F34" s="15">
        <f t="shared" ref="F34:K34" si="14">F32+F33</f>
        <v>1846702.7199999997</v>
      </c>
      <c r="G34" s="15">
        <f t="shared" si="14"/>
        <v>1893221.98</v>
      </c>
      <c r="H34" s="15">
        <f t="shared" si="14"/>
        <v>1963868.9098</v>
      </c>
      <c r="I34" s="15">
        <f t="shared" si="14"/>
        <v>0</v>
      </c>
      <c r="J34" s="15">
        <f t="shared" si="14"/>
        <v>0</v>
      </c>
      <c r="K34" s="15">
        <f t="shared" si="14"/>
        <v>0</v>
      </c>
      <c r="L34" s="15">
        <f t="shared" si="11"/>
        <v>5703793.6097999997</v>
      </c>
    </row>
    <row r="36" spans="2:12" ht="14.25" customHeight="1" x14ac:dyDescent="0.3">
      <c r="B36" s="64" t="s">
        <v>263</v>
      </c>
      <c r="C36" s="61"/>
      <c r="D36" s="61"/>
      <c r="E36" s="61"/>
      <c r="F36" s="61"/>
      <c r="G36" s="61"/>
      <c r="H36" s="61"/>
      <c r="I36" s="61"/>
      <c r="J36" s="61"/>
      <c r="K36" s="61"/>
      <c r="L36" s="61"/>
    </row>
    <row r="37" spans="2:12" x14ac:dyDescent="0.3">
      <c r="B37" s="69" t="s">
        <v>264</v>
      </c>
      <c r="C37" s="61"/>
      <c r="D37" s="61"/>
      <c r="E37" s="61"/>
      <c r="F37" s="61"/>
      <c r="G37" s="61"/>
      <c r="H37" s="61"/>
      <c r="I37" s="61"/>
      <c r="J37" s="61"/>
      <c r="K37" s="61"/>
      <c r="L37" s="61"/>
    </row>
    <row r="38" spans="2:12" x14ac:dyDescent="0.3">
      <c r="B38" s="5" t="s">
        <v>265</v>
      </c>
      <c r="F38" s="38">
        <v>30000</v>
      </c>
      <c r="G38" s="38">
        <v>40000</v>
      </c>
      <c r="H38" s="38">
        <v>40000</v>
      </c>
      <c r="I38" s="38"/>
      <c r="J38" s="38"/>
      <c r="K38" s="38"/>
      <c r="L38" s="13">
        <f t="shared" ref="L38:L46" si="15">SUM(F38:K38)</f>
        <v>110000</v>
      </c>
    </row>
    <row r="39" spans="2:12" x14ac:dyDescent="0.3">
      <c r="B39" s="5" t="s">
        <v>266</v>
      </c>
      <c r="F39" s="38">
        <v>50000</v>
      </c>
      <c r="G39" s="38">
        <v>60000</v>
      </c>
      <c r="H39" s="38">
        <v>40000</v>
      </c>
      <c r="I39" s="38"/>
      <c r="J39" s="38"/>
      <c r="K39" s="38"/>
      <c r="L39" s="13">
        <f t="shared" si="15"/>
        <v>150000</v>
      </c>
    </row>
    <row r="40" spans="2:12" x14ac:dyDescent="0.3">
      <c r="B40" s="5" t="s">
        <v>267</v>
      </c>
      <c r="F40" s="38"/>
      <c r="G40" s="38"/>
      <c r="H40" s="38"/>
      <c r="I40" s="38"/>
      <c r="J40" s="38"/>
      <c r="K40" s="38"/>
      <c r="L40" s="13">
        <f t="shared" si="15"/>
        <v>0</v>
      </c>
    </row>
    <row r="41" spans="2:12" x14ac:dyDescent="0.3">
      <c r="B41" s="5" t="s">
        <v>268</v>
      </c>
      <c r="F41" s="38"/>
      <c r="G41" s="38"/>
      <c r="H41" s="38"/>
      <c r="I41" s="38"/>
      <c r="J41" s="38"/>
      <c r="K41" s="38"/>
      <c r="L41" s="13">
        <f t="shared" si="15"/>
        <v>0</v>
      </c>
    </row>
    <row r="42" spans="2:12" x14ac:dyDescent="0.3">
      <c r="B42" s="5" t="s">
        <v>269</v>
      </c>
      <c r="F42" s="38"/>
      <c r="G42" s="38"/>
      <c r="H42" s="38"/>
      <c r="I42" s="38"/>
      <c r="J42" s="38"/>
      <c r="K42" s="38"/>
      <c r="L42" s="13">
        <f t="shared" si="15"/>
        <v>0</v>
      </c>
    </row>
    <row r="43" spans="2:12" x14ac:dyDescent="0.3">
      <c r="B43" s="5" t="s">
        <v>270</v>
      </c>
      <c r="F43" s="38">
        <v>20000</v>
      </c>
      <c r="G43" s="38">
        <v>25000</v>
      </c>
      <c r="H43" s="38">
        <v>30000</v>
      </c>
      <c r="I43" s="38"/>
      <c r="J43" s="38"/>
      <c r="K43" s="38"/>
      <c r="L43" s="13">
        <f t="shared" si="15"/>
        <v>75000</v>
      </c>
    </row>
    <row r="44" spans="2:12" x14ac:dyDescent="0.3">
      <c r="B44" s="5" t="s">
        <v>271</v>
      </c>
      <c r="F44" s="38"/>
      <c r="G44" s="38"/>
      <c r="H44" s="38"/>
      <c r="I44" s="38"/>
      <c r="J44" s="38"/>
      <c r="K44" s="38"/>
      <c r="L44" s="13">
        <f t="shared" si="15"/>
        <v>0</v>
      </c>
    </row>
    <row r="45" spans="2:12" x14ac:dyDescent="0.3">
      <c r="B45" s="5" t="s">
        <v>272</v>
      </c>
      <c r="F45" s="38"/>
      <c r="G45" s="38"/>
      <c r="H45" s="38"/>
      <c r="I45" s="38"/>
      <c r="J45" s="38"/>
      <c r="K45" s="38"/>
      <c r="L45" s="13">
        <f t="shared" si="15"/>
        <v>0</v>
      </c>
    </row>
    <row r="46" spans="2:12" x14ac:dyDescent="0.3">
      <c r="B46" s="6" t="s">
        <v>273</v>
      </c>
      <c r="F46" s="15">
        <f t="shared" ref="F46:K46" si="16">SUM(F38:F45)</f>
        <v>100000</v>
      </c>
      <c r="G46" s="15">
        <f t="shared" si="16"/>
        <v>125000</v>
      </c>
      <c r="H46" s="15">
        <f t="shared" si="16"/>
        <v>110000</v>
      </c>
      <c r="I46" s="15">
        <f t="shared" si="16"/>
        <v>0</v>
      </c>
      <c r="J46" s="15">
        <f t="shared" si="16"/>
        <v>0</v>
      </c>
      <c r="K46" s="15">
        <f t="shared" si="16"/>
        <v>0</v>
      </c>
      <c r="L46" s="15">
        <f t="shared" si="15"/>
        <v>335000</v>
      </c>
    </row>
    <row r="47" spans="2:12" x14ac:dyDescent="0.3">
      <c r="B47" s="69" t="s">
        <v>274</v>
      </c>
      <c r="C47" s="61"/>
      <c r="D47" s="61"/>
      <c r="E47" s="61"/>
      <c r="F47" s="61"/>
      <c r="G47" s="61"/>
      <c r="H47" s="61"/>
      <c r="I47" s="61"/>
      <c r="J47" s="61"/>
      <c r="K47" s="61"/>
      <c r="L47" s="61"/>
    </row>
    <row r="48" spans="2:12" x14ac:dyDescent="0.3">
      <c r="B48" s="5" t="s">
        <v>117</v>
      </c>
      <c r="F48" s="38"/>
      <c r="G48" s="38"/>
      <c r="H48" s="38"/>
      <c r="I48" s="38"/>
      <c r="J48" s="38"/>
      <c r="K48" s="38"/>
      <c r="L48" s="13">
        <f t="shared" ref="L48:L54" si="17">SUM(F48:K48)</f>
        <v>0</v>
      </c>
    </row>
    <row r="49" spans="2:29" x14ac:dyDescent="0.3">
      <c r="B49" s="5" t="s">
        <v>275</v>
      </c>
      <c r="F49" s="38"/>
      <c r="G49" s="38"/>
      <c r="H49" s="38"/>
      <c r="I49" s="38"/>
      <c r="J49" s="38"/>
      <c r="K49" s="38"/>
      <c r="L49" s="13">
        <f t="shared" si="17"/>
        <v>0</v>
      </c>
    </row>
    <row r="50" spans="2:29" x14ac:dyDescent="0.3">
      <c r="B50" s="5" t="s">
        <v>276</v>
      </c>
      <c r="F50" s="38"/>
      <c r="G50" s="38"/>
      <c r="H50" s="38"/>
      <c r="I50" s="38"/>
      <c r="J50" s="38"/>
      <c r="K50" s="38"/>
      <c r="L50" s="13">
        <f t="shared" si="17"/>
        <v>0</v>
      </c>
    </row>
    <row r="51" spans="2:29" x14ac:dyDescent="0.3">
      <c r="B51" s="5" t="s">
        <v>277</v>
      </c>
      <c r="F51" s="38"/>
      <c r="G51" s="38"/>
      <c r="H51" s="38"/>
      <c r="I51" s="38"/>
      <c r="J51" s="38"/>
      <c r="K51" s="38"/>
      <c r="L51" s="13">
        <f t="shared" si="17"/>
        <v>0</v>
      </c>
    </row>
    <row r="52" spans="2:29" x14ac:dyDescent="0.3">
      <c r="B52" s="5" t="s">
        <v>278</v>
      </c>
      <c r="F52" s="38"/>
      <c r="G52" s="38"/>
      <c r="H52" s="38"/>
      <c r="I52" s="38"/>
      <c r="J52" s="38"/>
      <c r="K52" s="38"/>
      <c r="L52" s="13">
        <f t="shared" si="17"/>
        <v>0</v>
      </c>
    </row>
    <row r="53" spans="2:29" x14ac:dyDescent="0.3">
      <c r="B53" s="5" t="s">
        <v>279</v>
      </c>
      <c r="F53" s="38"/>
      <c r="G53" s="38"/>
      <c r="H53" s="38"/>
      <c r="I53" s="38"/>
      <c r="J53" s="38"/>
      <c r="K53" s="38"/>
      <c r="L53" s="13">
        <f t="shared" si="17"/>
        <v>0</v>
      </c>
    </row>
    <row r="54" spans="2:29" x14ac:dyDescent="0.3">
      <c r="B54" s="6" t="s">
        <v>280</v>
      </c>
      <c r="F54" s="15">
        <f t="shared" ref="F54:K54" si="18">SUM(F48:F53)</f>
        <v>0</v>
      </c>
      <c r="G54" s="15">
        <f t="shared" si="18"/>
        <v>0</v>
      </c>
      <c r="H54" s="15">
        <f t="shared" si="18"/>
        <v>0</v>
      </c>
      <c r="I54" s="15">
        <f t="shared" si="18"/>
        <v>0</v>
      </c>
      <c r="J54" s="15">
        <f t="shared" si="18"/>
        <v>0</v>
      </c>
      <c r="K54" s="15">
        <f t="shared" si="18"/>
        <v>0</v>
      </c>
      <c r="L54" s="15">
        <f t="shared" si="17"/>
        <v>0</v>
      </c>
    </row>
    <row r="55" spans="2:29" x14ac:dyDescent="0.3">
      <c r="B55" s="69" t="s">
        <v>281</v>
      </c>
      <c r="C55" s="61"/>
      <c r="D55" s="61"/>
      <c r="E55" s="61"/>
      <c r="F55" s="61"/>
      <c r="G55" s="61"/>
      <c r="H55" s="61"/>
      <c r="I55" s="61"/>
      <c r="J55" s="61"/>
      <c r="K55" s="61"/>
      <c r="L55" s="61"/>
      <c r="M55" s="9"/>
      <c r="N55" s="64" t="s">
        <v>282</v>
      </c>
      <c r="O55" s="61"/>
      <c r="P55" s="61"/>
      <c r="Q55" s="61"/>
      <c r="R55" s="61"/>
      <c r="S55" s="61"/>
      <c r="T55" s="9"/>
      <c r="U55" s="64" t="s">
        <v>282</v>
      </c>
      <c r="V55" s="61"/>
      <c r="W55" s="61"/>
      <c r="X55" s="61"/>
      <c r="Y55" s="61"/>
      <c r="Z55" s="61"/>
      <c r="AA55" s="9"/>
      <c r="AB55" s="9"/>
      <c r="AC55" s="9"/>
    </row>
    <row r="56" spans="2:29" x14ac:dyDescent="0.3">
      <c r="B56" s="5" t="s">
        <v>283</v>
      </c>
      <c r="C56" s="67" t="s">
        <v>284</v>
      </c>
      <c r="D56" s="68"/>
      <c r="E56" s="68"/>
      <c r="G56" s="74" t="str">
        <f>IF($C$56="Transfer","→ NOT part of the INDI base","→ part of the INDI base")</f>
        <v>→ part of the INDI base</v>
      </c>
      <c r="H56" s="61"/>
      <c r="I56" s="61"/>
      <c r="J56" s="61"/>
      <c r="K56" s="61"/>
      <c r="L56" s="61"/>
      <c r="M56" s="50"/>
      <c r="T56" s="50"/>
      <c r="AA56" s="50"/>
    </row>
    <row r="57" spans="2:29" x14ac:dyDescent="0.3">
      <c r="B57" s="1"/>
      <c r="C57" s="38"/>
      <c r="D57" s="39"/>
      <c r="E57" s="34">
        <v>12</v>
      </c>
      <c r="F57" s="13">
        <f>IF(1&lt;=$H$8,$C57*IF(U57="",IF($E57="",12,$E57),U57)*IF(N57="",$D57,N57)*(1+SAL_IDX)^0,0)</f>
        <v>0</v>
      </c>
      <c r="G57" s="13">
        <f>IF(2&lt;=$H$8,$C57*IF(V57="",IF($E57="",12,$E57),V57)*IF(O57="",$D57,O57)*(1+SAL_IDX)^1,0)</f>
        <v>0</v>
      </c>
      <c r="H57" s="13">
        <f>IF(3&lt;=$H$8,$C57*IF(W57="",IF($E57="",12,$E57),W57)*IF(P57="",$D57,P57)*(1+SAL_IDX)^2,0)</f>
        <v>0</v>
      </c>
      <c r="I57" s="13">
        <f>IF(4&lt;=$H$8,$C57*IF(X57="",IF($E57="",12,$E57),X57)*IF(Q57="",$D57,Q57)*(1+SAL_IDX)^3,0)</f>
        <v>0</v>
      </c>
      <c r="J57" s="13">
        <f>IF(5&lt;=$H$8,$C57*IF(Y57="",IF($E57="",12,$E57),Y57)*IF(R57="",$D57,R57)*(1+SAL_IDX)^4,0)</f>
        <v>0</v>
      </c>
      <c r="K57" s="13">
        <f>IF(6&lt;=$H$8,$C57*IF(Z57="",IF($E57="",12,$E57),Z57)*IF(S57="",$D57,S57)*(1+SAL_IDX)^5,0)</f>
        <v>0</v>
      </c>
      <c r="L57" s="13">
        <f t="shared" ref="L57:L62" si="19">SUM(F57:K57)</f>
        <v>0</v>
      </c>
      <c r="M57" s="50"/>
      <c r="N57" s="39"/>
      <c r="O57" s="39"/>
      <c r="P57" s="39"/>
      <c r="Q57" s="39"/>
      <c r="R57" s="39"/>
      <c r="S57" s="39"/>
      <c r="T57" s="50"/>
      <c r="U57" s="53"/>
      <c r="V57" s="53"/>
      <c r="W57" s="53"/>
      <c r="X57" s="53"/>
      <c r="Y57" s="53"/>
      <c r="Z57" s="53"/>
      <c r="AA57" s="50"/>
      <c r="AB57" s="54">
        <f>SUMPRODUCT(($N$17:$S$17&lt;&gt;"")*((N57:S57="")*$D57+(N57:S57&lt;&gt;"")*N57:S57)*((U57:Z57="")*IF($E57="",12,$E57)+(U57:Z57&lt;&gt;"")*U57:Z57))</f>
        <v>0</v>
      </c>
      <c r="AC57" s="14" t="str">
        <f>IF(OR($H$8=0,AB57=0),"",AB57/(12*$H$8))</f>
        <v/>
      </c>
    </row>
    <row r="58" spans="2:29" x14ac:dyDescent="0.3">
      <c r="B58" s="1"/>
      <c r="C58" s="38"/>
      <c r="D58" s="39"/>
      <c r="E58" s="34">
        <v>12</v>
      </c>
      <c r="F58" s="13">
        <f>IF(1&lt;=$H$8,$C58*IF(U58="",IF($E58="",12,$E58),U58)*IF(N58="",$D58,N58)*(1+SAL_IDX)^0,0)</f>
        <v>0</v>
      </c>
      <c r="G58" s="13">
        <f>IF(2&lt;=$H$8,$C58*IF(V58="",IF($E58="",12,$E58),V58)*IF(O58="",$D58,O58)*(1+SAL_IDX)^1,0)</f>
        <v>0</v>
      </c>
      <c r="H58" s="13">
        <f>IF(3&lt;=$H$8,$C58*IF(W58="",IF($E58="",12,$E58),W58)*IF(P58="",$D58,P58)*(1+SAL_IDX)^2,0)</f>
        <v>0</v>
      </c>
      <c r="I58" s="13">
        <f>IF(4&lt;=$H$8,$C58*IF(X58="",IF($E58="",12,$E58),X58)*IF(Q58="",$D58,Q58)*(1+SAL_IDX)^3,0)</f>
        <v>0</v>
      </c>
      <c r="J58" s="13">
        <f>IF(5&lt;=$H$8,$C58*IF(Y58="",IF($E58="",12,$E58),Y58)*IF(R58="",$D58,R58)*(1+SAL_IDX)^4,0)</f>
        <v>0</v>
      </c>
      <c r="K58" s="13">
        <f>IF(6&lt;=$H$8,$C58*IF(Z58="",IF($E58="",12,$E58),Z58)*IF(S58="",$D58,S58)*(1+SAL_IDX)^5,0)</f>
        <v>0</v>
      </c>
      <c r="L58" s="13">
        <f t="shared" si="19"/>
        <v>0</v>
      </c>
      <c r="M58" s="50"/>
      <c r="N58" s="39"/>
      <c r="O58" s="39"/>
      <c r="P58" s="39"/>
      <c r="Q58" s="39"/>
      <c r="R58" s="39"/>
      <c r="S58" s="39"/>
      <c r="T58" s="50"/>
      <c r="U58" s="53"/>
      <c r="V58" s="53"/>
      <c r="W58" s="53"/>
      <c r="X58" s="53"/>
      <c r="Y58" s="53"/>
      <c r="Z58" s="53"/>
      <c r="AA58" s="50"/>
      <c r="AB58" s="54">
        <f>SUMPRODUCT(($N$17:$S$17&lt;&gt;"")*((N58:S58="")*$D58+(N58:S58&lt;&gt;"")*N58:S58)*((U58:Z58="")*IF($E58="",12,$E58)+(U58:Z58&lt;&gt;"")*U58:Z58))</f>
        <v>0</v>
      </c>
      <c r="AC58" s="14" t="str">
        <f>IF(OR($H$8=0,AB58=0),"",AB58/(12*$H$8))</f>
        <v/>
      </c>
    </row>
    <row r="59" spans="2:29" x14ac:dyDescent="0.3">
      <c r="B59" s="1"/>
      <c r="C59" s="38"/>
      <c r="D59" s="39"/>
      <c r="E59" s="34">
        <v>12</v>
      </c>
      <c r="F59" s="13">
        <f>IF(1&lt;=$H$8,$C59*IF(U59="",IF($E59="",12,$E59),U59)*IF(N59="",$D59,N59)*(1+SAL_IDX)^0,0)</f>
        <v>0</v>
      </c>
      <c r="G59" s="13">
        <f>IF(2&lt;=$H$8,$C59*IF(V59="",IF($E59="",12,$E59),V59)*IF(O59="",$D59,O59)*(1+SAL_IDX)^1,0)</f>
        <v>0</v>
      </c>
      <c r="H59" s="13">
        <f>IF(3&lt;=$H$8,$C59*IF(W59="",IF($E59="",12,$E59),W59)*IF(P59="",$D59,P59)*(1+SAL_IDX)^2,0)</f>
        <v>0</v>
      </c>
      <c r="I59" s="13">
        <f>IF(4&lt;=$H$8,$C59*IF(X59="",IF($E59="",12,$E59),X59)*IF(Q59="",$D59,Q59)*(1+SAL_IDX)^3,0)</f>
        <v>0</v>
      </c>
      <c r="J59" s="13">
        <f>IF(5&lt;=$H$8,$C59*IF(Y59="",IF($E59="",12,$E59),Y59)*IF(R59="",$D59,R59)*(1+SAL_IDX)^4,0)</f>
        <v>0</v>
      </c>
      <c r="K59" s="13">
        <f>IF(6&lt;=$H$8,$C59*IF(Z59="",IF($E59="",12,$E59),Z59)*IF(S59="",$D59,S59)*(1+SAL_IDX)^5,0)</f>
        <v>0</v>
      </c>
      <c r="L59" s="13">
        <f t="shared" si="19"/>
        <v>0</v>
      </c>
      <c r="M59" s="50"/>
      <c r="N59" s="39"/>
      <c r="O59" s="39"/>
      <c r="P59" s="39"/>
      <c r="Q59" s="39"/>
      <c r="R59" s="39"/>
      <c r="S59" s="39"/>
      <c r="T59" s="50"/>
      <c r="U59" s="53"/>
      <c r="V59" s="53"/>
      <c r="W59" s="53"/>
      <c r="X59" s="53"/>
      <c r="Y59" s="53"/>
      <c r="Z59" s="53"/>
      <c r="AA59" s="50"/>
      <c r="AB59" s="54">
        <f>SUMPRODUCT(($N$17:$S$17&lt;&gt;"")*((N59:S59="")*$D59+(N59:S59&lt;&gt;"")*N59:S59)*((U59:Z59="")*IF($E59="",12,$E59)+(U59:Z59&lt;&gt;"")*U59:Z59))</f>
        <v>0</v>
      </c>
      <c r="AC59" s="14" t="str">
        <f>IF(OR($H$8=0,AB59=0),"",AB59/(12*$H$8))</f>
        <v/>
      </c>
    </row>
    <row r="60" spans="2:29" x14ac:dyDescent="0.3">
      <c r="B60" s="1"/>
      <c r="C60" s="38"/>
      <c r="D60" s="39"/>
      <c r="E60" s="34">
        <v>12</v>
      </c>
      <c r="F60" s="13">
        <f>IF(1&lt;=$H$8,$C60*IF(U60="",IF($E60="",12,$E60),U60)*IF(N60="",$D60,N60)*(1+SAL_IDX)^0,0)</f>
        <v>0</v>
      </c>
      <c r="G60" s="13">
        <f>IF(2&lt;=$H$8,$C60*IF(V60="",IF($E60="",12,$E60),V60)*IF(O60="",$D60,O60)*(1+SAL_IDX)^1,0)</f>
        <v>0</v>
      </c>
      <c r="H60" s="13">
        <f>IF(3&lt;=$H$8,$C60*IF(W60="",IF($E60="",12,$E60),W60)*IF(P60="",$D60,P60)*(1+SAL_IDX)^2,0)</f>
        <v>0</v>
      </c>
      <c r="I60" s="13">
        <f>IF(4&lt;=$H$8,$C60*IF(X60="",IF($E60="",12,$E60),X60)*IF(Q60="",$D60,Q60)*(1+SAL_IDX)^3,0)</f>
        <v>0</v>
      </c>
      <c r="J60" s="13">
        <f>IF(5&lt;=$H$8,$C60*IF(Y60="",IF($E60="",12,$E60),Y60)*IF(R60="",$D60,R60)*(1+SAL_IDX)^4,0)</f>
        <v>0</v>
      </c>
      <c r="K60" s="13">
        <f>IF(6&lt;=$H$8,$C60*IF(Z60="",IF($E60="",12,$E60),Z60)*IF(S60="",$D60,S60)*(1+SAL_IDX)^5,0)</f>
        <v>0</v>
      </c>
      <c r="L60" s="13">
        <f t="shared" si="19"/>
        <v>0</v>
      </c>
      <c r="M60" s="50"/>
      <c r="N60" s="39"/>
      <c r="O60" s="39"/>
      <c r="P60" s="39"/>
      <c r="Q60" s="39"/>
      <c r="R60" s="39"/>
      <c r="S60" s="39"/>
      <c r="T60" s="50"/>
      <c r="U60" s="53"/>
      <c r="V60" s="53"/>
      <c r="W60" s="53"/>
      <c r="X60" s="53"/>
      <c r="Y60" s="53"/>
      <c r="Z60" s="53"/>
      <c r="AA60" s="50"/>
      <c r="AB60" s="54">
        <f>SUMPRODUCT(($N$17:$S$17&lt;&gt;"")*((N60:S60="")*$D60+(N60:S60&lt;&gt;"")*N60:S60)*((U60:Z60="")*IF($E60="",12,$E60)+(U60:Z60&lt;&gt;"")*U60:Z60))</f>
        <v>0</v>
      </c>
      <c r="AC60" s="14" t="str">
        <f>IF(OR($H$8=0,AB60=0),"",AB60/(12*$H$8))</f>
        <v/>
      </c>
    </row>
    <row r="61" spans="2:29" x14ac:dyDescent="0.3">
      <c r="B61" s="6" t="s">
        <v>285</v>
      </c>
      <c r="F61" s="15">
        <f t="shared" ref="F61:K61" si="20">SUM(F57:F60)</f>
        <v>0</v>
      </c>
      <c r="G61" s="15">
        <f t="shared" si="20"/>
        <v>0</v>
      </c>
      <c r="H61" s="15">
        <f t="shared" si="20"/>
        <v>0</v>
      </c>
      <c r="I61" s="15">
        <f t="shared" si="20"/>
        <v>0</v>
      </c>
      <c r="J61" s="15">
        <f t="shared" si="20"/>
        <v>0</v>
      </c>
      <c r="K61" s="15">
        <f t="shared" si="20"/>
        <v>0</v>
      </c>
      <c r="L61" s="15">
        <f t="shared" si="19"/>
        <v>0</v>
      </c>
    </row>
    <row r="62" spans="2:29" x14ac:dyDescent="0.3">
      <c r="B62" s="6" t="s">
        <v>286</v>
      </c>
      <c r="D62" s="10">
        <f>LKP_EXT</f>
        <v>0.47499999999999998</v>
      </c>
      <c r="F62" s="15">
        <f t="shared" ref="F62:K62" si="21">F61*(1+LKP_EXT)</f>
        <v>0</v>
      </c>
      <c r="G62" s="15">
        <f t="shared" si="21"/>
        <v>0</v>
      </c>
      <c r="H62" s="15">
        <f t="shared" si="21"/>
        <v>0</v>
      </c>
      <c r="I62" s="15">
        <f t="shared" si="21"/>
        <v>0</v>
      </c>
      <c r="J62" s="15">
        <f t="shared" si="21"/>
        <v>0</v>
      </c>
      <c r="K62" s="15">
        <f t="shared" si="21"/>
        <v>0</v>
      </c>
      <c r="L62" s="15">
        <f t="shared" si="19"/>
        <v>0</v>
      </c>
    </row>
    <row r="64" spans="2:29" ht="14.25" customHeight="1" x14ac:dyDescent="0.3">
      <c r="B64" s="64" t="s">
        <v>287</v>
      </c>
      <c r="C64" s="61"/>
      <c r="D64" s="61"/>
      <c r="E64" s="61"/>
      <c r="F64" s="61"/>
      <c r="G64" s="61"/>
      <c r="H64" s="61"/>
      <c r="I64" s="61"/>
      <c r="J64" s="61"/>
      <c r="K64" s="61"/>
      <c r="L64" s="61"/>
    </row>
    <row r="65" spans="2:12" x14ac:dyDescent="0.3">
      <c r="B65" s="5" t="s">
        <v>288</v>
      </c>
      <c r="F65" s="13">
        <f t="shared" ref="F65:K65" si="22">F34+F46+IF($C$56="Transfer",0,F62)</f>
        <v>1946702.7199999997</v>
      </c>
      <c r="G65" s="13">
        <f t="shared" si="22"/>
        <v>2018221.98</v>
      </c>
      <c r="H65" s="13">
        <f t="shared" si="22"/>
        <v>2073868.9098</v>
      </c>
      <c r="I65" s="13">
        <f t="shared" si="22"/>
        <v>0</v>
      </c>
      <c r="J65" s="13">
        <f t="shared" si="22"/>
        <v>0</v>
      </c>
      <c r="K65" s="13">
        <f t="shared" si="22"/>
        <v>0</v>
      </c>
      <c r="L65" s="13">
        <f>SUM(F65:K65)</f>
        <v>6038793.6097999997</v>
      </c>
    </row>
    <row r="66" spans="2:12" x14ac:dyDescent="0.3">
      <c r="B66" s="5" t="s">
        <v>289</v>
      </c>
      <c r="D66" s="10">
        <f>IFERROR(VLOOKUP($C$7,INST_TAB,5,FALSE()),INDI_KI)</f>
        <v>0.28989999999999999</v>
      </c>
      <c r="F66" s="13">
        <f t="shared" ref="F66:K66" si="23">F65*$D$66</f>
        <v>564349.11852799996</v>
      </c>
      <c r="G66" s="13">
        <f t="shared" si="23"/>
        <v>585082.55200199992</v>
      </c>
      <c r="H66" s="13">
        <f t="shared" si="23"/>
        <v>601214.59695101995</v>
      </c>
      <c r="I66" s="13">
        <f t="shared" si="23"/>
        <v>0</v>
      </c>
      <c r="J66" s="13">
        <f t="shared" si="23"/>
        <v>0</v>
      </c>
      <c r="K66" s="13">
        <f t="shared" si="23"/>
        <v>0</v>
      </c>
      <c r="L66" s="13">
        <f>SUM(F66:K66)</f>
        <v>1750646.2674810197</v>
      </c>
    </row>
    <row r="68" spans="2:12" ht="21.75" customHeight="1" x14ac:dyDescent="0.3">
      <c r="B68" s="40" t="s">
        <v>290</v>
      </c>
      <c r="C68" s="41"/>
      <c r="D68" s="41"/>
      <c r="E68" s="41"/>
      <c r="F68" s="42">
        <f t="shared" ref="F68:K68" si="24">F34+F46+F54+F62+F66</f>
        <v>2511051.8385279998</v>
      </c>
      <c r="G68" s="42">
        <f t="shared" si="24"/>
        <v>2603304.5320020001</v>
      </c>
      <c r="H68" s="42">
        <f t="shared" si="24"/>
        <v>2675083.50675102</v>
      </c>
      <c r="I68" s="42">
        <f t="shared" si="24"/>
        <v>0</v>
      </c>
      <c r="J68" s="42">
        <f t="shared" si="24"/>
        <v>0</v>
      </c>
      <c r="K68" s="42">
        <f t="shared" si="24"/>
        <v>0</v>
      </c>
      <c r="L68" s="42">
        <f>SUM(F68:K68)</f>
        <v>7789439.8772810195</v>
      </c>
    </row>
    <row r="70" spans="2:12" ht="19.5" customHeight="1" x14ac:dyDescent="0.3">
      <c r="B70" s="64" t="s">
        <v>291</v>
      </c>
      <c r="C70" s="61"/>
      <c r="D70" s="61"/>
      <c r="E70" s="61"/>
      <c r="F70" s="61"/>
      <c r="G70" s="61"/>
      <c r="H70" s="61"/>
      <c r="I70" s="61"/>
      <c r="J70" s="61"/>
      <c r="K70" s="61"/>
      <c r="L70" s="61"/>
    </row>
    <row r="71" spans="2:12" x14ac:dyDescent="0.3">
      <c r="B71" s="5" t="s">
        <v>292</v>
      </c>
      <c r="D71" s="36">
        <f>IF($H$12=0,1,IFERROR(SUMPRODUCT((C19:C26-(C19:C26&gt;$H$12)*(C19:C26-$H$12))*AB19:AB26)/SUMPRODUCT(C19:C26*AB19:AB26),1))</f>
        <v>1</v>
      </c>
      <c r="F71" s="13">
        <f t="shared" ref="F71:K71" si="25">SUM(F19:F26)*$D$71+SUM(F28:F31)</f>
        <v>1155200</v>
      </c>
      <c r="G71" s="13">
        <f t="shared" si="25"/>
        <v>1184300</v>
      </c>
      <c r="H71" s="13">
        <f t="shared" si="25"/>
        <v>1228493</v>
      </c>
      <c r="I71" s="13">
        <f t="shared" si="25"/>
        <v>0</v>
      </c>
      <c r="J71" s="13">
        <f t="shared" si="25"/>
        <v>0</v>
      </c>
      <c r="K71" s="13">
        <f t="shared" si="25"/>
        <v>0</v>
      </c>
      <c r="L71" s="13">
        <f>SUM(F71:K71)</f>
        <v>3567993</v>
      </c>
    </row>
    <row r="72" spans="2:12" x14ac:dyDescent="0.3">
      <c r="B72" s="5" t="s">
        <v>293</v>
      </c>
      <c r="D72" s="10">
        <f>$C$13</f>
        <v>0.59860000000000002</v>
      </c>
      <c r="F72" s="13">
        <f t="shared" ref="F72:K72" si="26">F71*$C$13</f>
        <v>691502.72</v>
      </c>
      <c r="G72" s="13">
        <f t="shared" si="26"/>
        <v>708921.98</v>
      </c>
      <c r="H72" s="13">
        <f t="shared" si="26"/>
        <v>735375.90980000002</v>
      </c>
      <c r="I72" s="13">
        <f t="shared" si="26"/>
        <v>0</v>
      </c>
      <c r="J72" s="13">
        <f t="shared" si="26"/>
        <v>0</v>
      </c>
      <c r="K72" s="13">
        <f t="shared" si="26"/>
        <v>0</v>
      </c>
      <c r="L72" s="13">
        <f>SUM(F72:K72)</f>
        <v>2135800.6097999997</v>
      </c>
    </row>
    <row r="73" spans="2:12" x14ac:dyDescent="0.3">
      <c r="B73" s="5" t="s">
        <v>294</v>
      </c>
      <c r="F73" s="13">
        <f t="shared" ref="F73:K73" si="27">F46+F54+F62-IF($H$13="No",F48,0)</f>
        <v>100000</v>
      </c>
      <c r="G73" s="13">
        <f t="shared" si="27"/>
        <v>125000</v>
      </c>
      <c r="H73" s="13">
        <f t="shared" si="27"/>
        <v>110000</v>
      </c>
      <c r="I73" s="13">
        <f t="shared" si="27"/>
        <v>0</v>
      </c>
      <c r="J73" s="13">
        <f t="shared" si="27"/>
        <v>0</v>
      </c>
      <c r="K73" s="13">
        <f t="shared" si="27"/>
        <v>0</v>
      </c>
      <c r="L73" s="13">
        <f>SUM(F73:K73)</f>
        <v>335000</v>
      </c>
    </row>
    <row r="74" spans="2:12" x14ac:dyDescent="0.3">
      <c r="B74" s="5" t="s">
        <v>295</v>
      </c>
      <c r="D74" s="10">
        <f>$C$12</f>
        <v>0.28989999999999999</v>
      </c>
      <c r="F74" s="13">
        <f t="shared" ref="F74:K74" si="28">IF($C$12=0,0,IF($H$11="Share of grant",IFERROR((F71+F72+F73)*$C$12/(1-$C$12),0),IF($H$11="Total direct costs",(F71+F72+F73-F52)*$C$12,(F71+F72+F46+IF($C$56="Transfer",0,F62))*$C$12)))</f>
        <v>564349.11852799996</v>
      </c>
      <c r="G74" s="13">
        <f t="shared" si="28"/>
        <v>585082.55200199992</v>
      </c>
      <c r="H74" s="13">
        <f t="shared" si="28"/>
        <v>601214.59695101995</v>
      </c>
      <c r="I74" s="13">
        <f t="shared" si="28"/>
        <v>0</v>
      </c>
      <c r="J74" s="13">
        <f t="shared" si="28"/>
        <v>0</v>
      </c>
      <c r="K74" s="13">
        <f t="shared" si="28"/>
        <v>0</v>
      </c>
      <c r="L74" s="13">
        <f>SUM(F74:K74)</f>
        <v>1750646.2674810197</v>
      </c>
    </row>
    <row r="75" spans="2:12" x14ac:dyDescent="0.3">
      <c r="B75" s="32" t="s">
        <v>296</v>
      </c>
      <c r="F75" s="33">
        <f t="shared" ref="F75:K75" si="29">F71+F72+F73+F74</f>
        <v>2511051.8385279998</v>
      </c>
      <c r="G75" s="33">
        <f t="shared" si="29"/>
        <v>2603304.5320020001</v>
      </c>
      <c r="H75" s="33">
        <f t="shared" si="29"/>
        <v>2675083.50675102</v>
      </c>
      <c r="I75" s="33">
        <f t="shared" si="29"/>
        <v>0</v>
      </c>
      <c r="J75" s="33">
        <f t="shared" si="29"/>
        <v>0</v>
      </c>
      <c r="K75" s="33">
        <f t="shared" si="29"/>
        <v>0</v>
      </c>
      <c r="L75" s="33">
        <f>SUM(F75:K75)</f>
        <v>7789439.8772810195</v>
      </c>
    </row>
    <row r="77" spans="2:12" ht="19.5" customHeight="1" x14ac:dyDescent="0.3">
      <c r="B77" s="64" t="s">
        <v>297</v>
      </c>
      <c r="C77" s="61"/>
      <c r="D77" s="61"/>
      <c r="E77" s="61"/>
      <c r="F77" s="61"/>
      <c r="G77" s="61"/>
      <c r="H77" s="61"/>
      <c r="I77" s="61"/>
      <c r="J77" s="61"/>
      <c r="K77" s="61"/>
      <c r="L77" s="61"/>
    </row>
    <row r="78" spans="2:12" x14ac:dyDescent="0.3">
      <c r="B78" s="5" t="s">
        <v>298</v>
      </c>
      <c r="F78" s="13">
        <f t="shared" ref="F78:K78" si="30">F34-F71-F72</f>
        <v>0</v>
      </c>
      <c r="G78" s="13">
        <f t="shared" si="30"/>
        <v>0</v>
      </c>
      <c r="H78" s="13">
        <f t="shared" si="30"/>
        <v>0</v>
      </c>
      <c r="I78" s="13">
        <f t="shared" si="30"/>
        <v>0</v>
      </c>
      <c r="J78" s="13">
        <f t="shared" si="30"/>
        <v>0</v>
      </c>
      <c r="K78" s="13">
        <f t="shared" si="30"/>
        <v>0</v>
      </c>
      <c r="L78" s="13">
        <f>SUM(F78:K78)</f>
        <v>0</v>
      </c>
    </row>
    <row r="79" spans="2:12" x14ac:dyDescent="0.3">
      <c r="B79" s="5" t="s">
        <v>299</v>
      </c>
      <c r="F79" s="13">
        <f t="shared" ref="F79:K79" si="31">IF($H$13="No",F48,0)</f>
        <v>0</v>
      </c>
      <c r="G79" s="13">
        <f t="shared" si="31"/>
        <v>0</v>
      </c>
      <c r="H79" s="13">
        <f t="shared" si="31"/>
        <v>0</v>
      </c>
      <c r="I79" s="13">
        <f t="shared" si="31"/>
        <v>0</v>
      </c>
      <c r="J79" s="13">
        <f t="shared" si="31"/>
        <v>0</v>
      </c>
      <c r="K79" s="13">
        <f t="shared" si="31"/>
        <v>0</v>
      </c>
      <c r="L79" s="13">
        <f>SUM(F79:K79)</f>
        <v>0</v>
      </c>
    </row>
    <row r="80" spans="2:12" x14ac:dyDescent="0.3">
      <c r="B80" s="5" t="s">
        <v>300</v>
      </c>
      <c r="F80" s="13">
        <f t="shared" ref="F80:K80" si="32">F66-F74</f>
        <v>0</v>
      </c>
      <c r="G80" s="13">
        <f t="shared" si="32"/>
        <v>0</v>
      </c>
      <c r="H80" s="13">
        <f t="shared" si="32"/>
        <v>0</v>
      </c>
      <c r="I80" s="13">
        <f t="shared" si="32"/>
        <v>0</v>
      </c>
      <c r="J80" s="13">
        <f t="shared" si="32"/>
        <v>0</v>
      </c>
      <c r="K80" s="13">
        <f t="shared" si="32"/>
        <v>0</v>
      </c>
      <c r="L80" s="13">
        <f>SUM(F80:K80)</f>
        <v>0</v>
      </c>
    </row>
    <row r="81" spans="2:12" x14ac:dyDescent="0.3">
      <c r="B81" s="32" t="s">
        <v>214</v>
      </c>
      <c r="D81" s="43" t="str">
        <f>IF(ROUND($L$81-($L$68-$L$75),2)=0,"","DISCREPANCY!")</f>
        <v/>
      </c>
      <c r="F81" s="33">
        <f t="shared" ref="F81:K81" si="33">F78+F79+F80</f>
        <v>0</v>
      </c>
      <c r="G81" s="33">
        <f t="shared" si="33"/>
        <v>0</v>
      </c>
      <c r="H81" s="33">
        <f t="shared" si="33"/>
        <v>0</v>
      </c>
      <c r="I81" s="33">
        <f t="shared" si="33"/>
        <v>0</v>
      </c>
      <c r="J81" s="33">
        <f t="shared" si="33"/>
        <v>0</v>
      </c>
      <c r="K81" s="33">
        <f t="shared" si="33"/>
        <v>0</v>
      </c>
      <c r="L81" s="33">
        <f>SUM(F81:K81)</f>
        <v>0</v>
      </c>
    </row>
    <row r="82" spans="2:12" x14ac:dyDescent="0.3">
      <c r="B82" s="5" t="s">
        <v>301</v>
      </c>
      <c r="F82" s="66" t="str">
        <f>IF($C$14=0,"",IF($L$82&gt;=$C$14,"— meets the funder's co-financing requirement","— BELOW the funder's co-financing requirement"))</f>
        <v/>
      </c>
      <c r="G82" s="61"/>
      <c r="H82" s="61"/>
      <c r="I82" s="61"/>
      <c r="J82" s="61"/>
      <c r="K82" s="61"/>
      <c r="L82" s="16">
        <f>IF($L$68=0,0,$L$81/$L$68)</f>
        <v>0</v>
      </c>
    </row>
    <row r="84" spans="2:12" ht="19.5" customHeight="1" x14ac:dyDescent="0.3">
      <c r="B84" s="64" t="s">
        <v>302</v>
      </c>
      <c r="C84" s="61"/>
      <c r="D84" s="61"/>
      <c r="E84" s="61"/>
      <c r="F84" s="61"/>
      <c r="G84" s="61"/>
      <c r="H84" s="61"/>
      <c r="I84" s="61"/>
      <c r="J84" s="61"/>
      <c r="K84" s="61"/>
      <c r="L84" s="61"/>
    </row>
    <row r="85" spans="2:12" x14ac:dyDescent="0.3">
      <c r="B85" s="5" t="s">
        <v>303</v>
      </c>
      <c r="F85" s="38"/>
      <c r="G85" s="38"/>
      <c r="H85" s="38"/>
      <c r="I85" s="38"/>
      <c r="J85" s="38"/>
      <c r="K85" s="38"/>
      <c r="L85" s="13">
        <f>SUM(F85:K85)</f>
        <v>0</v>
      </c>
    </row>
    <row r="86" spans="2:12" x14ac:dyDescent="0.3">
      <c r="B86" s="5" t="s">
        <v>304</v>
      </c>
      <c r="F86" s="13" t="str">
        <f t="shared" ref="F86:L86" si="34">IF($L$85=0,"",F85-F75)</f>
        <v/>
      </c>
      <c r="G86" s="13" t="str">
        <f t="shared" si="34"/>
        <v/>
      </c>
      <c r="H86" s="13" t="str">
        <f t="shared" si="34"/>
        <v/>
      </c>
      <c r="I86" s="13" t="str">
        <f t="shared" si="34"/>
        <v/>
      </c>
      <c r="J86" s="13" t="str">
        <f t="shared" si="34"/>
        <v/>
      </c>
      <c r="K86" s="13" t="str">
        <f t="shared" si="34"/>
        <v/>
      </c>
      <c r="L86" s="15" t="str">
        <f t="shared" si="34"/>
        <v/>
      </c>
    </row>
    <row r="88" spans="2:12" x14ac:dyDescent="0.3">
      <c r="B88" s="63" t="s">
        <v>305</v>
      </c>
      <c r="C88" s="61"/>
      <c r="D88" s="61"/>
      <c r="E88" s="61"/>
      <c r="F88" s="61"/>
      <c r="G88" s="61"/>
      <c r="H88" s="61"/>
      <c r="I88" s="61"/>
      <c r="J88" s="61"/>
      <c r="K88" s="61"/>
      <c r="L88" s="61"/>
    </row>
    <row r="90" spans="2:12" ht="19.5" customHeight="1" x14ac:dyDescent="0.3">
      <c r="B90" s="64" t="s">
        <v>306</v>
      </c>
      <c r="C90" s="61"/>
      <c r="D90" s="61"/>
      <c r="E90" s="61"/>
      <c r="F90" s="61"/>
      <c r="G90" s="61"/>
      <c r="H90" s="61"/>
      <c r="I90" s="61"/>
      <c r="J90" s="61"/>
      <c r="K90" s="61"/>
      <c r="L90" s="61"/>
    </row>
    <row r="91" spans="2:12" x14ac:dyDescent="0.3">
      <c r="B91" s="51" t="s">
        <v>307</v>
      </c>
      <c r="C91" s="51"/>
      <c r="D91" s="51"/>
      <c r="E91" s="51"/>
      <c r="F91" s="52">
        <f t="shared" ref="F91:K91" si="35">F$17</f>
        <v>2027</v>
      </c>
      <c r="G91" s="52">
        <f t="shared" si="35"/>
        <v>2028</v>
      </c>
      <c r="H91" s="52">
        <f t="shared" si="35"/>
        <v>2029</v>
      </c>
      <c r="I91" s="52" t="str">
        <f t="shared" si="35"/>
        <v/>
      </c>
      <c r="J91" s="52" t="str">
        <f t="shared" si="35"/>
        <v/>
      </c>
      <c r="K91" s="52" t="str">
        <f t="shared" si="35"/>
        <v/>
      </c>
      <c r="L91" s="51" t="s">
        <v>250</v>
      </c>
    </row>
    <row r="92" spans="2:12" x14ac:dyDescent="0.3">
      <c r="B92" s="55" t="s">
        <v>308</v>
      </c>
      <c r="F92" s="54">
        <f t="shared" ref="F92:K92" si="36">IF(F$17="",0,SUMPRODUCT(((N19:N26="")*$D$19:$D$26+(N19:N26&lt;&gt;"")*N19:N26)*((U19:U26="")*($E$19:$E$26+12*($E$19:$E$26=""))+(U19:U26&lt;&gt;"")*U19:U26)))</f>
        <v>18.8</v>
      </c>
      <c r="G92" s="54">
        <f t="shared" si="36"/>
        <v>18.8</v>
      </c>
      <c r="H92" s="54">
        <f t="shared" si="36"/>
        <v>18.8</v>
      </c>
      <c r="I92" s="54">
        <f t="shared" si="36"/>
        <v>0</v>
      </c>
      <c r="J92" s="54">
        <f t="shared" si="36"/>
        <v>0</v>
      </c>
      <c r="K92" s="54">
        <f t="shared" si="36"/>
        <v>0</v>
      </c>
      <c r="L92" s="54">
        <f>SUM(F92:K92)</f>
        <v>56.400000000000006</v>
      </c>
    </row>
    <row r="93" spans="2:12" x14ac:dyDescent="0.3">
      <c r="B93" s="55" t="s">
        <v>309</v>
      </c>
      <c r="F93" s="54">
        <f t="shared" ref="F93:K93" si="37">IF(F$17="",0,SUMPRODUCT(((N28:N31="")*$D$28:$D$31+(N28:N31&lt;&gt;"")*N28:N31)*((U28:U31="")*($E$28:$E$31+12*($E$28:$E$31=""))+(U28:U31&lt;&gt;"")*U28:U31)))</f>
        <v>12</v>
      </c>
      <c r="G93" s="54">
        <f t="shared" si="37"/>
        <v>12</v>
      </c>
      <c r="H93" s="54">
        <f t="shared" si="37"/>
        <v>12</v>
      </c>
      <c r="I93" s="54">
        <f t="shared" si="37"/>
        <v>0</v>
      </c>
      <c r="J93" s="54">
        <f t="shared" si="37"/>
        <v>0</v>
      </c>
      <c r="K93" s="54">
        <f t="shared" si="37"/>
        <v>0</v>
      </c>
      <c r="L93" s="54">
        <f>SUM(F93:K93)</f>
        <v>36</v>
      </c>
    </row>
    <row r="94" spans="2:12" x14ac:dyDescent="0.3">
      <c r="B94" s="55" t="s">
        <v>310</v>
      </c>
      <c r="F94" s="54">
        <f t="shared" ref="F94:K94" si="38">IF(F$17="",0,SUMPRODUCT(((N57:N60="")*$D$57:$D$60+(N57:N60&lt;&gt;"")*N57:N60)*((U57:U60="")*($E$57:$E$60+12*($E$57:$E$60=""))+(U57:U60&lt;&gt;"")*U57:U60)))</f>
        <v>0</v>
      </c>
      <c r="G94" s="54">
        <f t="shared" si="38"/>
        <v>0</v>
      </c>
      <c r="H94" s="54">
        <f t="shared" si="38"/>
        <v>0</v>
      </c>
      <c r="I94" s="54">
        <f t="shared" si="38"/>
        <v>0</v>
      </c>
      <c r="J94" s="54">
        <f t="shared" si="38"/>
        <v>0</v>
      </c>
      <c r="K94" s="54">
        <f t="shared" si="38"/>
        <v>0</v>
      </c>
      <c r="L94" s="54">
        <f>SUM(F94:K94)</f>
        <v>0</v>
      </c>
    </row>
    <row r="95" spans="2:12" x14ac:dyDescent="0.3">
      <c r="B95" s="6" t="s">
        <v>311</v>
      </c>
      <c r="F95" s="56">
        <f t="shared" ref="F95:K95" si="39">SUM(F92:F94)</f>
        <v>30.8</v>
      </c>
      <c r="G95" s="56">
        <f t="shared" si="39"/>
        <v>30.8</v>
      </c>
      <c r="H95" s="56">
        <f t="shared" si="39"/>
        <v>30.8</v>
      </c>
      <c r="I95" s="56">
        <f t="shared" si="39"/>
        <v>0</v>
      </c>
      <c r="J95" s="56">
        <f t="shared" si="39"/>
        <v>0</v>
      </c>
      <c r="K95" s="56">
        <f t="shared" si="39"/>
        <v>0</v>
      </c>
      <c r="L95" s="56">
        <f>SUM(F95:K95)</f>
        <v>92.4</v>
      </c>
    </row>
    <row r="96" spans="2:12" x14ac:dyDescent="0.3">
      <c r="B96" s="57" t="s">
        <v>312</v>
      </c>
      <c r="F96" s="58">
        <f t="shared" ref="F96:L96" si="40">F95/12</f>
        <v>2.5666666666666669</v>
      </c>
      <c r="G96" s="58">
        <f t="shared" si="40"/>
        <v>2.5666666666666669</v>
      </c>
      <c r="H96" s="58">
        <f t="shared" si="40"/>
        <v>2.5666666666666669</v>
      </c>
      <c r="I96" s="58">
        <f t="shared" si="40"/>
        <v>0</v>
      </c>
      <c r="J96" s="58">
        <f t="shared" si="40"/>
        <v>0</v>
      </c>
      <c r="K96" s="58">
        <f t="shared" si="40"/>
        <v>0</v>
      </c>
      <c r="L96" s="58">
        <f t="shared" si="40"/>
        <v>7.7</v>
      </c>
    </row>
    <row r="97" spans="2:12" x14ac:dyDescent="0.3">
      <c r="B97" s="57" t="s">
        <v>313</v>
      </c>
      <c r="L97" s="59">
        <f>IF($H$8=0,"",$L$95/12/$H$8)</f>
        <v>2.5666666666666669</v>
      </c>
    </row>
    <row r="99" spans="2:12" x14ac:dyDescent="0.3">
      <c r="B99" s="63" t="s">
        <v>314</v>
      </c>
      <c r="C99" s="61"/>
      <c r="D99" s="61"/>
      <c r="E99" s="61"/>
      <c r="F99" s="61"/>
      <c r="G99" s="61"/>
      <c r="H99" s="61"/>
      <c r="I99" s="61"/>
      <c r="J99" s="61"/>
      <c r="K99" s="61"/>
      <c r="L99" s="61"/>
    </row>
  </sheetData>
  <mergeCells count="36">
    <mergeCell ref="U55:Z55"/>
    <mergeCell ref="N16:S16"/>
    <mergeCell ref="B64:L64"/>
    <mergeCell ref="B55:L55"/>
    <mergeCell ref="B88:L88"/>
    <mergeCell ref="N27:S27"/>
    <mergeCell ref="B1:L1"/>
    <mergeCell ref="C5:L5"/>
    <mergeCell ref="B10:L10"/>
    <mergeCell ref="B4:L4"/>
    <mergeCell ref="C11:E11"/>
    <mergeCell ref="C8:E8"/>
    <mergeCell ref="H11:L11"/>
    <mergeCell ref="N15:AC15"/>
    <mergeCell ref="AB16:AC16"/>
    <mergeCell ref="U27:Z27"/>
    <mergeCell ref="B36:L36"/>
    <mergeCell ref="B2:L2"/>
    <mergeCell ref="C15:L15"/>
    <mergeCell ref="C6:L6"/>
    <mergeCell ref="C7:E7"/>
    <mergeCell ref="U16:Z16"/>
    <mergeCell ref="N18:S18"/>
    <mergeCell ref="B18:L18"/>
    <mergeCell ref="U18:Z18"/>
    <mergeCell ref="B99:L99"/>
    <mergeCell ref="B84:L84"/>
    <mergeCell ref="N55:S55"/>
    <mergeCell ref="B37:L37"/>
    <mergeCell ref="G56:L56"/>
    <mergeCell ref="B90:L90"/>
    <mergeCell ref="B47:L47"/>
    <mergeCell ref="C56:E56"/>
    <mergeCell ref="B70:L70"/>
    <mergeCell ref="B77:L77"/>
    <mergeCell ref="F82:K82"/>
  </mergeCells>
  <conditionalFormatting sqref="F92:K97">
    <cfRule type="expression" dxfId="224" priority="16">
      <formula>F$17=""</formula>
    </cfRule>
  </conditionalFormatting>
  <conditionalFormatting sqref="F19:L26">
    <cfRule type="expression" dxfId="223" priority="2">
      <formula>F$17=""</formula>
    </cfRule>
  </conditionalFormatting>
  <conditionalFormatting sqref="F28:L31">
    <cfRule type="expression" dxfId="222" priority="3">
      <formula>F$17=""</formula>
    </cfRule>
  </conditionalFormatting>
  <conditionalFormatting sqref="F38:L45">
    <cfRule type="expression" dxfId="221" priority="4">
      <formula>F$17=""</formula>
    </cfRule>
  </conditionalFormatting>
  <conditionalFormatting sqref="F48:L53">
    <cfRule type="expression" dxfId="220" priority="5">
      <formula>F$17=""</formula>
    </cfRule>
  </conditionalFormatting>
  <conditionalFormatting sqref="F57:L60">
    <cfRule type="expression" dxfId="219" priority="6">
      <formula>F$17=""</formula>
    </cfRule>
  </conditionalFormatting>
  <conditionalFormatting sqref="F78:L81">
    <cfRule type="cellIs" dxfId="218" priority="8" operator="lessThan">
      <formula>0</formula>
    </cfRule>
  </conditionalFormatting>
  <conditionalFormatting sqref="F85:L85">
    <cfRule type="expression" dxfId="217" priority="7">
      <formula>F$17=""</formula>
    </cfRule>
  </conditionalFormatting>
  <conditionalFormatting sqref="F86:L86">
    <cfRule type="cellIs" dxfId="216" priority="9" operator="lessThan">
      <formula>0</formula>
    </cfRule>
  </conditionalFormatting>
  <conditionalFormatting sqref="N19:S26">
    <cfRule type="expression" dxfId="215" priority="10">
      <formula>N$17=""</formula>
    </cfRule>
  </conditionalFormatting>
  <conditionalFormatting sqref="N28:S31">
    <cfRule type="expression" dxfId="214" priority="11">
      <formula>N$17=""</formula>
    </cfRule>
  </conditionalFormatting>
  <conditionalFormatting sqref="N57:S60">
    <cfRule type="expression" dxfId="213" priority="12">
      <formula>N$17=""</formula>
    </cfRule>
  </conditionalFormatting>
  <conditionalFormatting sqref="U19:Z26">
    <cfRule type="expression" dxfId="212" priority="13">
      <formula>U$17=""</formula>
    </cfRule>
  </conditionalFormatting>
  <conditionalFormatting sqref="U28:Z31">
    <cfRule type="expression" dxfId="211" priority="14">
      <formula>U$17=""</formula>
    </cfRule>
  </conditionalFormatting>
  <conditionalFormatting sqref="U57:Z60">
    <cfRule type="expression" dxfId="210" priority="15">
      <formula>U$17=""</formula>
    </cfRule>
  </conditionalFormatting>
  <dataValidations count="6">
    <dataValidation type="list" allowBlank="1" sqref="C7" xr:uid="{00000000-0002-0000-0300-000000000000}">
      <formula1>INST_LIST</formula1>
      <formula2>0</formula2>
    </dataValidation>
    <dataValidation type="list" allowBlank="1" sqref="C28:C31" xr:uid="{00000000-0002-0000-0300-000001000000}">
      <formula1>DR_KAT</formula1>
      <formula2>0</formula2>
    </dataValidation>
    <dataValidation type="list" allowBlank="1" sqref="C56" xr:uid="{00000000-0002-0000-0300-000002000000}">
      <formula1>"Consultancy,Transfer"</formula1>
      <formula2>0</formula2>
    </dataValidation>
    <dataValidation type="whole" allowBlank="1" sqref="H8" xr:uid="{00000000-0002-0000-0300-000003000000}">
      <formula1>1</formula1>
      <formula2>6</formula2>
    </dataValidation>
    <dataValidation type="decimal" allowBlank="1" showErrorMessage="1" errorTitle="Involvement" error="Enter a value between 0 % and 100 %. Leave empty to follow column D." sqref="N19:S26 N28:S31 N57:S60" xr:uid="{00000000-0002-0000-0300-000004000000}">
      <formula1>0</formula1>
      <formula2>1</formula2>
    </dataValidation>
    <dataValidation type="decimal" allowBlank="1" showErrorMessage="1" errorTitle="Months" error="Enter 0 to 12 months. Leave empty to follow column E." sqref="U19:Z26 U28:Z31 U57:Z60" xr:uid="{00000000-0002-0000-0300-000005000000}">
      <formula1>0</formula1>
      <formula2>12</formula2>
    </dataValidation>
  </dataValidations>
  <pageMargins left="0.75" right="0.75" top="1" bottom="1" header="0.511811023622047" footer="0.511811023622047"/>
  <pageSetup paperSize="9" orientation="portrait" horizontalDpi="300" verticalDpi="300"/>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99"/>
  <sheetViews>
    <sheetView showGridLines="0" zoomScaleNormal="100" workbookViewId="0">
      <pane xSplit="5" topLeftCell="G1" activePane="topRight" state="frozen"/>
      <selection pane="topRight" activeCell="X6" sqref="X6"/>
    </sheetView>
  </sheetViews>
  <sheetFormatPr defaultColWidth="8.6640625" defaultRowHeight="14.4" outlineLevelCol="1" x14ac:dyDescent="0.3"/>
  <cols>
    <col min="1" max="1" width="2.44140625" customWidth="1"/>
    <col min="2" max="2" width="38" customWidth="1"/>
    <col min="3" max="3" width="13" customWidth="1"/>
    <col min="4" max="5" width="10" customWidth="1"/>
    <col min="6" max="6" width="23.44140625" customWidth="1"/>
    <col min="7" max="7" width="14.33203125" customWidth="1"/>
    <col min="8" max="8" width="10" customWidth="1"/>
    <col min="9" max="9" width="12" customWidth="1"/>
    <col min="10" max="10" width="10" customWidth="1"/>
    <col min="11" max="12" width="14" customWidth="1"/>
    <col min="13" max="13" width="2.21875" customWidth="1" outlineLevel="1"/>
    <col min="14" max="19" width="7.5546875" customWidth="1" outlineLevel="1"/>
    <col min="20" max="20" width="2.21875" customWidth="1" outlineLevel="1"/>
    <col min="21" max="26" width="7.5546875" customWidth="1" outlineLevel="1"/>
    <col min="27" max="27" width="2.21875" customWidth="1" outlineLevel="1"/>
    <col min="28" max="28" width="11.44140625" customWidth="1"/>
    <col min="29" max="29" width="10.44140625" customWidth="1"/>
  </cols>
  <sheetData>
    <row r="1" spans="1:29" ht="27.75" customHeight="1" x14ac:dyDescent="0.3">
      <c r="A1" s="8" t="s">
        <v>13</v>
      </c>
      <c r="B1" s="60" t="s">
        <v>315</v>
      </c>
      <c r="C1" s="61"/>
      <c r="D1" s="61"/>
      <c r="E1" s="61"/>
      <c r="F1" s="61"/>
      <c r="G1" s="61"/>
      <c r="H1" s="61"/>
      <c r="I1" s="61"/>
      <c r="J1" s="61"/>
      <c r="K1" s="61"/>
      <c r="L1" s="61"/>
    </row>
    <row r="2" spans="1:29" x14ac:dyDescent="0.3">
      <c r="B2" s="65" t="s">
        <v>228</v>
      </c>
      <c r="C2" s="61"/>
      <c r="D2" s="61"/>
      <c r="E2" s="61"/>
      <c r="F2" s="61"/>
      <c r="G2" s="61"/>
      <c r="H2" s="61"/>
      <c r="I2" s="61"/>
      <c r="J2" s="61"/>
      <c r="K2" s="61"/>
      <c r="L2" s="61"/>
    </row>
    <row r="4" spans="1:29" ht="19.5" customHeight="1" x14ac:dyDescent="0.3">
      <c r="B4" s="64" t="s">
        <v>229</v>
      </c>
      <c r="C4" s="61"/>
      <c r="D4" s="61"/>
      <c r="E4" s="61"/>
      <c r="F4" s="61"/>
      <c r="G4" s="61"/>
      <c r="H4" s="61"/>
      <c r="I4" s="61"/>
      <c r="J4" s="61"/>
      <c r="K4" s="61"/>
      <c r="L4" s="61"/>
    </row>
    <row r="5" spans="1:29" x14ac:dyDescent="0.3">
      <c r="B5" s="5" t="s">
        <v>175</v>
      </c>
      <c r="C5" s="78"/>
      <c r="D5" s="79"/>
      <c r="E5" s="79"/>
      <c r="F5" s="79"/>
      <c r="G5" s="79"/>
      <c r="H5" s="79"/>
      <c r="I5" s="79"/>
      <c r="J5" s="79"/>
      <c r="K5" s="79"/>
      <c r="L5" s="79"/>
    </row>
    <row r="6" spans="1:29" x14ac:dyDescent="0.3">
      <c r="B6" s="5" t="s">
        <v>231</v>
      </c>
      <c r="C6" s="78"/>
      <c r="D6" s="79"/>
      <c r="E6" s="79"/>
      <c r="F6" s="79"/>
      <c r="G6" s="79"/>
      <c r="H6" s="79"/>
      <c r="I6" s="79"/>
      <c r="J6" s="79"/>
      <c r="K6" s="79"/>
      <c r="L6" s="79"/>
    </row>
    <row r="7" spans="1:29" x14ac:dyDescent="0.3">
      <c r="B7" s="5" t="s">
        <v>233</v>
      </c>
      <c r="C7" s="78" t="s">
        <v>49</v>
      </c>
      <c r="D7" s="79"/>
      <c r="E7" s="79"/>
      <c r="F7" s="5" t="s">
        <v>234</v>
      </c>
      <c r="H7" s="34">
        <v>2027</v>
      </c>
    </row>
    <row r="8" spans="1:29" x14ac:dyDescent="0.3">
      <c r="B8" s="5" t="s">
        <v>177</v>
      </c>
      <c r="C8" s="78"/>
      <c r="D8" s="79"/>
      <c r="E8" s="79"/>
      <c r="F8" s="5" t="s">
        <v>235</v>
      </c>
      <c r="H8" s="34">
        <v>6</v>
      </c>
    </row>
    <row r="10" spans="1:29" ht="19.5" customHeight="1" x14ac:dyDescent="0.3">
      <c r="B10" s="64" t="s">
        <v>236</v>
      </c>
      <c r="C10" s="61"/>
      <c r="D10" s="61"/>
      <c r="E10" s="61"/>
      <c r="F10" s="61"/>
      <c r="G10" s="61"/>
      <c r="H10" s="61"/>
      <c r="I10" s="61"/>
      <c r="J10" s="61"/>
      <c r="K10" s="61"/>
      <c r="L10" s="61"/>
    </row>
    <row r="11" spans="1:29" x14ac:dyDescent="0.3">
      <c r="B11" s="5" t="s">
        <v>73</v>
      </c>
      <c r="C11" s="74" t="str">
        <f>IFERROR(VLOOKUP($A$1,RULES,2,FALSE()),"")</f>
        <v>Full cost (SUHF)</v>
      </c>
      <c r="D11" s="61"/>
      <c r="E11" s="61"/>
      <c r="F11" s="5" t="s">
        <v>75</v>
      </c>
      <c r="H11" s="74" t="str">
        <f>IFERROR(VLOOKUP($A$1,RULES,4,FALSE()),"INDI base")</f>
        <v>INDI base</v>
      </c>
      <c r="I11" s="61"/>
      <c r="J11" s="61"/>
      <c r="K11" s="61"/>
      <c r="L11" s="61"/>
    </row>
    <row r="12" spans="1:29" x14ac:dyDescent="0.3">
      <c r="B12" s="5" t="s">
        <v>237</v>
      </c>
      <c r="C12" s="44">
        <f>IF($C$11="Full cost (SUHF)",$D$66,IFERROR(VLOOKUP($A$1,RULES,3,FALSE()),INDI_KI))</f>
        <v>0.28989999999999999</v>
      </c>
      <c r="F12" s="5" t="s">
        <v>76</v>
      </c>
      <c r="H12" s="35">
        <f>IFERROR(VLOOKUP($A$1,RULES,5,FALSE()),0)</f>
        <v>0</v>
      </c>
    </row>
    <row r="13" spans="1:29" x14ac:dyDescent="0.3">
      <c r="B13" s="5" t="s">
        <v>238</v>
      </c>
      <c r="C13" s="44">
        <f>MIN(LKP,IF(IFERROR(VLOOKUP($A$1,RULES,6,FALSE()),0)=0,LKP,VLOOKUP($A$1,RULES,6,FALSE())))</f>
        <v>0.59859999999999991</v>
      </c>
      <c r="F13" s="5" t="s">
        <v>78</v>
      </c>
      <c r="H13" s="3" t="str">
        <f>IFERROR(VLOOKUP($A$1,RULES,7,FALSE()),"Yes")</f>
        <v>Yes</v>
      </c>
    </row>
    <row r="14" spans="1:29" x14ac:dyDescent="0.3">
      <c r="B14" s="5" t="s">
        <v>239</v>
      </c>
      <c r="C14" s="36">
        <f>IFERROR(VLOOKUP($A$1,RULES,8,FALSE()),0)</f>
        <v>0</v>
      </c>
      <c r="F14" s="5" t="s">
        <v>240</v>
      </c>
      <c r="H14" s="30">
        <f>IFERROR(VLOOKUP($A$1,RULES,9,FALSE()),"")</f>
        <v>6</v>
      </c>
    </row>
    <row r="15" spans="1:29" ht="45.75" customHeight="1" x14ac:dyDescent="0.3">
      <c r="B15" s="5" t="s">
        <v>43</v>
      </c>
      <c r="C15" s="77" t="str">
        <f>IFERROR(VLOOKUP($A$1,RULES,10,FALSE()),"")</f>
        <v>Forte (health, working life, welfare). Full cost coverage; INDI and LKP at KI's rates.</v>
      </c>
      <c r="D15" s="61"/>
      <c r="E15" s="61"/>
      <c r="F15" s="61"/>
      <c r="G15" s="61"/>
      <c r="H15" s="61"/>
      <c r="I15" s="61"/>
      <c r="J15" s="61"/>
      <c r="K15" s="61"/>
      <c r="L15" s="61"/>
      <c r="N15" s="75" t="s">
        <v>242</v>
      </c>
      <c r="O15" s="61"/>
      <c r="P15" s="61"/>
      <c r="Q15" s="61"/>
      <c r="R15" s="61"/>
      <c r="S15" s="61"/>
      <c r="T15" s="61"/>
      <c r="U15" s="61"/>
      <c r="V15" s="61"/>
      <c r="W15" s="61"/>
      <c r="X15" s="61"/>
      <c r="Y15" s="61"/>
      <c r="Z15" s="61"/>
      <c r="AA15" s="61"/>
      <c r="AB15" s="61"/>
      <c r="AC15" s="61"/>
    </row>
    <row r="16" spans="1:29" x14ac:dyDescent="0.3">
      <c r="M16" s="50"/>
      <c r="N16" s="76" t="s">
        <v>243</v>
      </c>
      <c r="O16" s="61"/>
      <c r="P16" s="61"/>
      <c r="Q16" s="61"/>
      <c r="R16" s="61"/>
      <c r="S16" s="61"/>
      <c r="T16" s="50"/>
      <c r="U16" s="76" t="s">
        <v>244</v>
      </c>
      <c r="V16" s="61"/>
      <c r="W16" s="61"/>
      <c r="X16" s="61"/>
      <c r="Y16" s="61"/>
      <c r="Z16" s="61"/>
      <c r="AA16" s="50"/>
      <c r="AB16" s="76" t="s">
        <v>245</v>
      </c>
      <c r="AC16" s="61"/>
    </row>
    <row r="17" spans="2:29" ht="30" customHeight="1" x14ac:dyDescent="0.3">
      <c r="B17" s="51" t="s">
        <v>246</v>
      </c>
      <c r="C17" s="51" t="s">
        <v>247</v>
      </c>
      <c r="D17" s="51" t="s">
        <v>248</v>
      </c>
      <c r="E17" s="51" t="s">
        <v>249</v>
      </c>
      <c r="F17" s="52">
        <f>IF(1&lt;=$H$8,$H$7+0,"")</f>
        <v>2027</v>
      </c>
      <c r="G17" s="52">
        <f>IF(2&lt;=$H$8,$H$7+1,"")</f>
        <v>2028</v>
      </c>
      <c r="H17" s="52">
        <f>IF(3&lt;=$H$8,$H$7+2,"")</f>
        <v>2029</v>
      </c>
      <c r="I17" s="52">
        <f>IF(4&lt;=$H$8,$H$7+3,"")</f>
        <v>2030</v>
      </c>
      <c r="J17" s="52">
        <f>IF(5&lt;=$H$8,$H$7+4,"")</f>
        <v>2031</v>
      </c>
      <c r="K17" s="52">
        <f>IF(6&lt;=$H$8,$H$7+5,"")</f>
        <v>2032</v>
      </c>
      <c r="L17" s="51" t="s">
        <v>250</v>
      </c>
      <c r="M17" s="51"/>
      <c r="N17" s="52">
        <f t="shared" ref="N17:S17" si="0">F$17</f>
        <v>2027</v>
      </c>
      <c r="O17" s="52">
        <f t="shared" si="0"/>
        <v>2028</v>
      </c>
      <c r="P17" s="52">
        <f t="shared" si="0"/>
        <v>2029</v>
      </c>
      <c r="Q17" s="52">
        <f t="shared" si="0"/>
        <v>2030</v>
      </c>
      <c r="R17" s="52">
        <f t="shared" si="0"/>
        <v>2031</v>
      </c>
      <c r="S17" s="52">
        <f t="shared" si="0"/>
        <v>2032</v>
      </c>
      <c r="T17" s="51"/>
      <c r="U17" s="52">
        <f t="shared" ref="U17:Z17" si="1">F$17</f>
        <v>2027</v>
      </c>
      <c r="V17" s="52">
        <f t="shared" si="1"/>
        <v>2028</v>
      </c>
      <c r="W17" s="52">
        <f t="shared" si="1"/>
        <v>2029</v>
      </c>
      <c r="X17" s="52">
        <f t="shared" si="1"/>
        <v>2030</v>
      </c>
      <c r="Y17" s="52">
        <f t="shared" si="1"/>
        <v>2031</v>
      </c>
      <c r="Z17" s="52">
        <f t="shared" si="1"/>
        <v>2032</v>
      </c>
      <c r="AA17" s="51"/>
      <c r="AB17" s="51" t="s">
        <v>251</v>
      </c>
      <c r="AC17" s="51" t="s">
        <v>252</v>
      </c>
    </row>
    <row r="18" spans="2:29" ht="14.25" customHeight="1" x14ac:dyDescent="0.3">
      <c r="B18" s="64" t="s">
        <v>253</v>
      </c>
      <c r="C18" s="61"/>
      <c r="D18" s="61"/>
      <c r="E18" s="61"/>
      <c r="F18" s="61"/>
      <c r="G18" s="61"/>
      <c r="H18" s="61"/>
      <c r="I18" s="61"/>
      <c r="J18" s="61"/>
      <c r="K18" s="61"/>
      <c r="L18" s="61"/>
      <c r="M18" s="9"/>
      <c r="N18" s="64" t="s">
        <v>254</v>
      </c>
      <c r="O18" s="61"/>
      <c r="P18" s="61"/>
      <c r="Q18" s="61"/>
      <c r="R18" s="61"/>
      <c r="S18" s="61"/>
      <c r="T18" s="9"/>
      <c r="U18" s="64" t="s">
        <v>254</v>
      </c>
      <c r="V18" s="61"/>
      <c r="W18" s="61"/>
      <c r="X18" s="61"/>
      <c r="Y18" s="61"/>
      <c r="Z18" s="61"/>
      <c r="AA18" s="9"/>
      <c r="AB18" s="9"/>
      <c r="AC18" s="9"/>
    </row>
    <row r="19" spans="2:29" x14ac:dyDescent="0.3">
      <c r="B19" s="1"/>
      <c r="C19" s="38"/>
      <c r="D19" s="39"/>
      <c r="E19" s="34">
        <v>12</v>
      </c>
      <c r="F19" s="13">
        <f t="shared" ref="F19:F26" si="2">IF(1&lt;=$H$8,$C19*IF(U19="",IF($E19="",12,$E19),U19)*IF(N19="",$D19,N19)*(1+SAL_IDX)^0,0)</f>
        <v>0</v>
      </c>
      <c r="G19" s="13">
        <f t="shared" ref="G19:G26" si="3">IF(2&lt;=$H$8,$C19*IF(V19="",IF($E19="",12,$E19),V19)*IF(O19="",$D19,O19)*(1+SAL_IDX)^1,0)</f>
        <v>0</v>
      </c>
      <c r="H19" s="13">
        <f t="shared" ref="H19:H26" si="4">IF(3&lt;=$H$8,$C19*IF(W19="",IF($E19="",12,$E19),W19)*IF(P19="",$D19,P19)*(1+SAL_IDX)^2,0)</f>
        <v>0</v>
      </c>
      <c r="I19" s="13">
        <f t="shared" ref="I19:I26" si="5">IF(4&lt;=$H$8,$C19*IF(X19="",IF($E19="",12,$E19),X19)*IF(Q19="",$D19,Q19)*(1+SAL_IDX)^3,0)</f>
        <v>0</v>
      </c>
      <c r="J19" s="13">
        <f t="shared" ref="J19:J26" si="6">IF(5&lt;=$H$8,$C19*IF(Y19="",IF($E19="",12,$E19),Y19)*IF(R19="",$D19,R19)*(1+SAL_IDX)^4,0)</f>
        <v>0</v>
      </c>
      <c r="K19" s="13">
        <f t="shared" ref="K19:K26" si="7">IF(6&lt;=$H$8,$C19*IF(Z19="",IF($E19="",12,$E19),Z19)*IF(S19="",$D19,S19)*(1+SAL_IDX)^5,0)</f>
        <v>0</v>
      </c>
      <c r="L19" s="13">
        <f t="shared" ref="L19:L26" si="8">SUM(F19:K19)</f>
        <v>0</v>
      </c>
      <c r="M19" s="50"/>
      <c r="N19" s="39"/>
      <c r="O19" s="39"/>
      <c r="P19" s="39"/>
      <c r="Q19" s="39"/>
      <c r="R19" s="39"/>
      <c r="S19" s="39"/>
      <c r="T19" s="50"/>
      <c r="U19" s="53"/>
      <c r="V19" s="53"/>
      <c r="W19" s="53"/>
      <c r="X19" s="53"/>
      <c r="Y19" s="53"/>
      <c r="Z19" s="53"/>
      <c r="AA19" s="50"/>
      <c r="AB19" s="54">
        <f t="shared" ref="AB19:AB26" si="9">SUMPRODUCT(($N$17:$S$17&lt;&gt;"")*((N19:S19="")*$D19+(N19:S19&lt;&gt;"")*N19:S19)*((U19:Z19="")*IF($E19="",12,$E19)+(U19:Z19&lt;&gt;"")*U19:Z19))</f>
        <v>0</v>
      </c>
      <c r="AC19" s="14" t="str">
        <f t="shared" ref="AC19:AC26" si="10">IF(OR($H$8=0,AB19=0),"",AB19/(12*$H$8))</f>
        <v/>
      </c>
    </row>
    <row r="20" spans="2:29" x14ac:dyDescent="0.3">
      <c r="B20" s="1"/>
      <c r="C20" s="38"/>
      <c r="D20" s="39"/>
      <c r="E20" s="34">
        <v>12</v>
      </c>
      <c r="F20" s="13">
        <f t="shared" si="2"/>
        <v>0</v>
      </c>
      <c r="G20" s="13">
        <f t="shared" si="3"/>
        <v>0</v>
      </c>
      <c r="H20" s="13">
        <f t="shared" si="4"/>
        <v>0</v>
      </c>
      <c r="I20" s="13">
        <f t="shared" si="5"/>
        <v>0</v>
      </c>
      <c r="J20" s="13">
        <f t="shared" si="6"/>
        <v>0</v>
      </c>
      <c r="K20" s="13">
        <f t="shared" si="7"/>
        <v>0</v>
      </c>
      <c r="L20" s="13">
        <f t="shared" si="8"/>
        <v>0</v>
      </c>
      <c r="M20" s="50"/>
      <c r="N20" s="39"/>
      <c r="O20" s="39"/>
      <c r="P20" s="39"/>
      <c r="Q20" s="39"/>
      <c r="R20" s="39"/>
      <c r="S20" s="39"/>
      <c r="T20" s="50"/>
      <c r="U20" s="53"/>
      <c r="V20" s="53"/>
      <c r="W20" s="53"/>
      <c r="X20" s="53"/>
      <c r="Y20" s="53"/>
      <c r="Z20" s="53"/>
      <c r="AA20" s="50"/>
      <c r="AB20" s="54">
        <f t="shared" si="9"/>
        <v>0</v>
      </c>
      <c r="AC20" s="14" t="str">
        <f t="shared" si="10"/>
        <v/>
      </c>
    </row>
    <row r="21" spans="2:29" x14ac:dyDescent="0.3">
      <c r="B21" s="1"/>
      <c r="C21" s="38"/>
      <c r="D21" s="39"/>
      <c r="E21" s="34">
        <v>12</v>
      </c>
      <c r="F21" s="13">
        <f t="shared" si="2"/>
        <v>0</v>
      </c>
      <c r="G21" s="13">
        <f t="shared" si="3"/>
        <v>0</v>
      </c>
      <c r="H21" s="13">
        <f t="shared" si="4"/>
        <v>0</v>
      </c>
      <c r="I21" s="13">
        <f t="shared" si="5"/>
        <v>0</v>
      </c>
      <c r="J21" s="13">
        <f t="shared" si="6"/>
        <v>0</v>
      </c>
      <c r="K21" s="13">
        <f t="shared" si="7"/>
        <v>0</v>
      </c>
      <c r="L21" s="13">
        <f t="shared" si="8"/>
        <v>0</v>
      </c>
      <c r="M21" s="50"/>
      <c r="N21" s="39"/>
      <c r="O21" s="39"/>
      <c r="P21" s="39"/>
      <c r="Q21" s="39"/>
      <c r="R21" s="39"/>
      <c r="S21" s="39"/>
      <c r="T21" s="50"/>
      <c r="U21" s="53"/>
      <c r="V21" s="53"/>
      <c r="W21" s="53"/>
      <c r="X21" s="53"/>
      <c r="Y21" s="53"/>
      <c r="Z21" s="53"/>
      <c r="AA21" s="50"/>
      <c r="AB21" s="54">
        <f t="shared" si="9"/>
        <v>0</v>
      </c>
      <c r="AC21" s="14" t="str">
        <f t="shared" si="10"/>
        <v/>
      </c>
    </row>
    <row r="22" spans="2:29" x14ac:dyDescent="0.3">
      <c r="B22" s="1"/>
      <c r="C22" s="38"/>
      <c r="D22" s="39"/>
      <c r="E22" s="34">
        <v>12</v>
      </c>
      <c r="F22" s="13">
        <f t="shared" si="2"/>
        <v>0</v>
      </c>
      <c r="G22" s="13">
        <f t="shared" si="3"/>
        <v>0</v>
      </c>
      <c r="H22" s="13">
        <f t="shared" si="4"/>
        <v>0</v>
      </c>
      <c r="I22" s="13">
        <f t="shared" si="5"/>
        <v>0</v>
      </c>
      <c r="J22" s="13">
        <f t="shared" si="6"/>
        <v>0</v>
      </c>
      <c r="K22" s="13">
        <f t="shared" si="7"/>
        <v>0</v>
      </c>
      <c r="L22" s="13">
        <f t="shared" si="8"/>
        <v>0</v>
      </c>
      <c r="M22" s="50"/>
      <c r="N22" s="39"/>
      <c r="O22" s="39"/>
      <c r="P22" s="39"/>
      <c r="Q22" s="39"/>
      <c r="R22" s="39"/>
      <c r="S22" s="39"/>
      <c r="T22" s="50"/>
      <c r="U22" s="53"/>
      <c r="V22" s="53"/>
      <c r="W22" s="53"/>
      <c r="X22" s="53"/>
      <c r="Y22" s="53"/>
      <c r="Z22" s="53"/>
      <c r="AA22" s="50"/>
      <c r="AB22" s="54">
        <f t="shared" si="9"/>
        <v>0</v>
      </c>
      <c r="AC22" s="14" t="str">
        <f t="shared" si="10"/>
        <v/>
      </c>
    </row>
    <row r="23" spans="2:29" x14ac:dyDescent="0.3">
      <c r="B23" s="1"/>
      <c r="C23" s="38"/>
      <c r="D23" s="39"/>
      <c r="E23" s="34">
        <v>12</v>
      </c>
      <c r="F23" s="13">
        <f t="shared" si="2"/>
        <v>0</v>
      </c>
      <c r="G23" s="13">
        <f t="shared" si="3"/>
        <v>0</v>
      </c>
      <c r="H23" s="13">
        <f t="shared" si="4"/>
        <v>0</v>
      </c>
      <c r="I23" s="13">
        <f t="shared" si="5"/>
        <v>0</v>
      </c>
      <c r="J23" s="13">
        <f t="shared" si="6"/>
        <v>0</v>
      </c>
      <c r="K23" s="13">
        <f t="shared" si="7"/>
        <v>0</v>
      </c>
      <c r="L23" s="13">
        <f t="shared" si="8"/>
        <v>0</v>
      </c>
      <c r="M23" s="50"/>
      <c r="N23" s="39"/>
      <c r="O23" s="39"/>
      <c r="P23" s="39"/>
      <c r="Q23" s="39"/>
      <c r="R23" s="39"/>
      <c r="S23" s="39"/>
      <c r="T23" s="50"/>
      <c r="U23" s="53"/>
      <c r="V23" s="53"/>
      <c r="W23" s="53"/>
      <c r="X23" s="53"/>
      <c r="Y23" s="53"/>
      <c r="Z23" s="53"/>
      <c r="AA23" s="50"/>
      <c r="AB23" s="54">
        <f t="shared" si="9"/>
        <v>0</v>
      </c>
      <c r="AC23" s="14" t="str">
        <f t="shared" si="10"/>
        <v/>
      </c>
    </row>
    <row r="24" spans="2:29" x14ac:dyDescent="0.3">
      <c r="B24" s="1"/>
      <c r="C24" s="38"/>
      <c r="D24" s="39"/>
      <c r="E24" s="34">
        <v>12</v>
      </c>
      <c r="F24" s="13">
        <f t="shared" si="2"/>
        <v>0</v>
      </c>
      <c r="G24" s="13">
        <f t="shared" si="3"/>
        <v>0</v>
      </c>
      <c r="H24" s="13">
        <f t="shared" si="4"/>
        <v>0</v>
      </c>
      <c r="I24" s="13">
        <f t="shared" si="5"/>
        <v>0</v>
      </c>
      <c r="J24" s="13">
        <f t="shared" si="6"/>
        <v>0</v>
      </c>
      <c r="K24" s="13">
        <f t="shared" si="7"/>
        <v>0</v>
      </c>
      <c r="L24" s="13">
        <f t="shared" si="8"/>
        <v>0</v>
      </c>
      <c r="M24" s="50"/>
      <c r="N24" s="39"/>
      <c r="O24" s="39"/>
      <c r="P24" s="39"/>
      <c r="Q24" s="39"/>
      <c r="R24" s="39"/>
      <c r="S24" s="39"/>
      <c r="T24" s="50"/>
      <c r="U24" s="53"/>
      <c r="V24" s="53"/>
      <c r="W24" s="53"/>
      <c r="X24" s="53"/>
      <c r="Y24" s="53"/>
      <c r="Z24" s="53"/>
      <c r="AA24" s="50"/>
      <c r="AB24" s="54">
        <f t="shared" si="9"/>
        <v>0</v>
      </c>
      <c r="AC24" s="14" t="str">
        <f t="shared" si="10"/>
        <v/>
      </c>
    </row>
    <row r="25" spans="2:29" x14ac:dyDescent="0.3">
      <c r="B25" s="1"/>
      <c r="C25" s="38"/>
      <c r="D25" s="39"/>
      <c r="E25" s="34">
        <v>12</v>
      </c>
      <c r="F25" s="13">
        <f t="shared" si="2"/>
        <v>0</v>
      </c>
      <c r="G25" s="13">
        <f t="shared" si="3"/>
        <v>0</v>
      </c>
      <c r="H25" s="13">
        <f t="shared" si="4"/>
        <v>0</v>
      </c>
      <c r="I25" s="13">
        <f t="shared" si="5"/>
        <v>0</v>
      </c>
      <c r="J25" s="13">
        <f t="shared" si="6"/>
        <v>0</v>
      </c>
      <c r="K25" s="13">
        <f t="shared" si="7"/>
        <v>0</v>
      </c>
      <c r="L25" s="13">
        <f t="shared" si="8"/>
        <v>0</v>
      </c>
      <c r="M25" s="50"/>
      <c r="N25" s="39"/>
      <c r="O25" s="39"/>
      <c r="P25" s="39"/>
      <c r="Q25" s="39"/>
      <c r="R25" s="39"/>
      <c r="S25" s="39"/>
      <c r="T25" s="50"/>
      <c r="U25" s="53"/>
      <c r="V25" s="53"/>
      <c r="W25" s="53"/>
      <c r="X25" s="53"/>
      <c r="Y25" s="53"/>
      <c r="Z25" s="53"/>
      <c r="AA25" s="50"/>
      <c r="AB25" s="54">
        <f t="shared" si="9"/>
        <v>0</v>
      </c>
      <c r="AC25" s="14" t="str">
        <f t="shared" si="10"/>
        <v/>
      </c>
    </row>
    <row r="26" spans="2:29" x14ac:dyDescent="0.3">
      <c r="B26" s="1"/>
      <c r="C26" s="38"/>
      <c r="D26" s="39"/>
      <c r="E26" s="34">
        <v>12</v>
      </c>
      <c r="F26" s="13">
        <f t="shared" si="2"/>
        <v>0</v>
      </c>
      <c r="G26" s="13">
        <f t="shared" si="3"/>
        <v>0</v>
      </c>
      <c r="H26" s="13">
        <f t="shared" si="4"/>
        <v>0</v>
      </c>
      <c r="I26" s="13">
        <f t="shared" si="5"/>
        <v>0</v>
      </c>
      <c r="J26" s="13">
        <f t="shared" si="6"/>
        <v>0</v>
      </c>
      <c r="K26" s="13">
        <f t="shared" si="7"/>
        <v>0</v>
      </c>
      <c r="L26" s="13">
        <f t="shared" si="8"/>
        <v>0</v>
      </c>
      <c r="M26" s="50"/>
      <c r="N26" s="39"/>
      <c r="O26" s="39"/>
      <c r="P26" s="39"/>
      <c r="Q26" s="39"/>
      <c r="R26" s="39"/>
      <c r="S26" s="39"/>
      <c r="T26" s="50"/>
      <c r="U26" s="53"/>
      <c r="V26" s="53"/>
      <c r="W26" s="53"/>
      <c r="X26" s="53"/>
      <c r="Y26" s="53"/>
      <c r="Z26" s="53"/>
      <c r="AA26" s="50"/>
      <c r="AB26" s="54">
        <f t="shared" si="9"/>
        <v>0</v>
      </c>
      <c r="AC26" s="14" t="str">
        <f t="shared" si="10"/>
        <v/>
      </c>
    </row>
    <row r="27" spans="2:29" x14ac:dyDescent="0.3">
      <c r="B27" s="6" t="s">
        <v>258</v>
      </c>
      <c r="M27" s="50"/>
      <c r="N27" s="69" t="s">
        <v>259</v>
      </c>
      <c r="O27" s="61"/>
      <c r="P27" s="61"/>
      <c r="Q27" s="61"/>
      <c r="R27" s="61"/>
      <c r="S27" s="61"/>
      <c r="T27" s="50"/>
      <c r="U27" s="69" t="s">
        <v>259</v>
      </c>
      <c r="V27" s="61"/>
      <c r="W27" s="61"/>
      <c r="X27" s="61"/>
      <c r="Y27" s="61"/>
      <c r="Z27" s="61"/>
      <c r="AA27" s="50"/>
    </row>
    <row r="28" spans="2:29" x14ac:dyDescent="0.3">
      <c r="B28" s="1"/>
      <c r="C28" s="1"/>
      <c r="D28" s="39"/>
      <c r="E28" s="34">
        <v>12</v>
      </c>
      <c r="F28" s="13">
        <f>IFERROR(IF(AND(1&lt;=$H$8,$C28&lt;&gt;""),INDEX(DR_VAL,MIN(1,4),MATCH($C28,DR_KAT,0))*IF(N28="",$D28,N28)*IF(U28="",IF($E28="",12,$E28),U28),0),0)</f>
        <v>0</v>
      </c>
      <c r="G28" s="13">
        <f>IFERROR(IF(AND(2&lt;=$H$8,$C28&lt;&gt;""),INDEX(DR_VAL,MIN(2,4),MATCH($C28,DR_KAT,0))*IF(O28="",$D28,O28)*IF(V28="",IF($E28="",12,$E28),V28),0),0)</f>
        <v>0</v>
      </c>
      <c r="H28" s="13">
        <f>IFERROR(IF(AND(3&lt;=$H$8,$C28&lt;&gt;""),INDEX(DR_VAL,MIN(3,4),MATCH($C28,DR_KAT,0))*IF(P28="",$D28,P28)*IF(W28="",IF($E28="",12,$E28),W28),0),0)</f>
        <v>0</v>
      </c>
      <c r="I28" s="13">
        <f>IFERROR(IF(AND(4&lt;=$H$8,$C28&lt;&gt;""),INDEX(DR_VAL,MIN(4,4),MATCH($C28,DR_KAT,0))*IF(Q28="",$D28,Q28)*IF(X28="",IF($E28="",12,$E28),X28),0),0)</f>
        <v>0</v>
      </c>
      <c r="J28" s="13">
        <f>IFERROR(IF(AND(5&lt;=$H$8,$C28&lt;&gt;""),INDEX(DR_VAL,MIN(5,4),MATCH($C28,DR_KAT,0))*IF(R28="",$D28,R28)*IF(Y28="",IF($E28="",12,$E28),Y28),0),0)</f>
        <v>0</v>
      </c>
      <c r="K28" s="13">
        <f>IFERROR(IF(AND(6&lt;=$H$8,$C28&lt;&gt;""),INDEX(DR_VAL,MIN(6,4),MATCH($C28,DR_KAT,0))*IF(S28="",$D28,S28)*IF(Z28="",IF($E28="",12,$E28),Z28),0),0)</f>
        <v>0</v>
      </c>
      <c r="L28" s="13">
        <f t="shared" ref="L28:L34" si="11">SUM(F28:K28)</f>
        <v>0</v>
      </c>
      <c r="M28" s="50"/>
      <c r="N28" s="39"/>
      <c r="O28" s="39"/>
      <c r="P28" s="39"/>
      <c r="Q28" s="39"/>
      <c r="R28" s="39"/>
      <c r="S28" s="39"/>
      <c r="T28" s="50"/>
      <c r="U28" s="53"/>
      <c r="V28" s="53"/>
      <c r="W28" s="53"/>
      <c r="X28" s="53"/>
      <c r="Y28" s="53"/>
      <c r="Z28" s="53"/>
      <c r="AA28" s="50"/>
      <c r="AB28" s="54">
        <f>SUMPRODUCT(($N$17:$S$17&lt;&gt;"")*((N28:S28="")*$D28+(N28:S28&lt;&gt;"")*N28:S28)*((U28:Z28="")*IF($E28="",12,$E28)+(U28:Z28&lt;&gt;"")*U28:Z28))</f>
        <v>0</v>
      </c>
      <c r="AC28" s="14" t="str">
        <f>IF(OR($H$8=0,AB28=0),"",AB28/(12*$H$8))</f>
        <v/>
      </c>
    </row>
    <row r="29" spans="2:29" x14ac:dyDescent="0.3">
      <c r="B29" s="1"/>
      <c r="C29" s="1"/>
      <c r="D29" s="39"/>
      <c r="E29" s="34">
        <v>12</v>
      </c>
      <c r="F29" s="13">
        <f>IFERROR(IF(AND(1&lt;=$H$8,$C29&lt;&gt;""),INDEX(DR_VAL,MIN(1,4),MATCH($C29,DR_KAT,0))*IF(N29="",$D29,N29)*IF(U29="",IF($E29="",12,$E29),U29),0),0)</f>
        <v>0</v>
      </c>
      <c r="G29" s="13">
        <f>IFERROR(IF(AND(2&lt;=$H$8,$C29&lt;&gt;""),INDEX(DR_VAL,MIN(2,4),MATCH($C29,DR_KAT,0))*IF(O29="",$D29,O29)*IF(V29="",IF($E29="",12,$E29),V29),0),0)</f>
        <v>0</v>
      </c>
      <c r="H29" s="13">
        <f>IFERROR(IF(AND(3&lt;=$H$8,$C29&lt;&gt;""),INDEX(DR_VAL,MIN(3,4),MATCH($C29,DR_KAT,0))*IF(P29="",$D29,P29)*IF(W29="",IF($E29="",12,$E29),W29),0),0)</f>
        <v>0</v>
      </c>
      <c r="I29" s="13">
        <f>IFERROR(IF(AND(4&lt;=$H$8,$C29&lt;&gt;""),INDEX(DR_VAL,MIN(4,4),MATCH($C29,DR_KAT,0))*IF(Q29="",$D29,Q29)*IF(X29="",IF($E29="",12,$E29),X29),0),0)</f>
        <v>0</v>
      </c>
      <c r="J29" s="13">
        <f>IFERROR(IF(AND(5&lt;=$H$8,$C29&lt;&gt;""),INDEX(DR_VAL,MIN(5,4),MATCH($C29,DR_KAT,0))*IF(R29="",$D29,R29)*IF(Y29="",IF($E29="",12,$E29),Y29),0),0)</f>
        <v>0</v>
      </c>
      <c r="K29" s="13">
        <f>IFERROR(IF(AND(6&lt;=$H$8,$C29&lt;&gt;""),INDEX(DR_VAL,MIN(6,4),MATCH($C29,DR_KAT,0))*IF(S29="",$D29,S29)*IF(Z29="",IF($E29="",12,$E29),Z29),0),0)</f>
        <v>0</v>
      </c>
      <c r="L29" s="13">
        <f t="shared" si="11"/>
        <v>0</v>
      </c>
      <c r="M29" s="50"/>
      <c r="N29" s="39"/>
      <c r="O29" s="39"/>
      <c r="P29" s="39"/>
      <c r="Q29" s="39"/>
      <c r="R29" s="39"/>
      <c r="S29" s="39"/>
      <c r="T29" s="50"/>
      <c r="U29" s="53"/>
      <c r="V29" s="53"/>
      <c r="W29" s="53"/>
      <c r="X29" s="53"/>
      <c r="Y29" s="53"/>
      <c r="Z29" s="53"/>
      <c r="AA29" s="50"/>
      <c r="AB29" s="54">
        <f>SUMPRODUCT(($N$17:$S$17&lt;&gt;"")*((N29:S29="")*$D29+(N29:S29&lt;&gt;"")*N29:S29)*((U29:Z29="")*IF($E29="",12,$E29)+(U29:Z29&lt;&gt;"")*U29:Z29))</f>
        <v>0</v>
      </c>
      <c r="AC29" s="14" t="str">
        <f>IF(OR($H$8=0,AB29=0),"",AB29/(12*$H$8))</f>
        <v/>
      </c>
    </row>
    <row r="30" spans="2:29" x14ac:dyDescent="0.3">
      <c r="B30" s="1"/>
      <c r="C30" s="1"/>
      <c r="D30" s="39"/>
      <c r="E30" s="34">
        <v>12</v>
      </c>
      <c r="F30" s="13">
        <f>IFERROR(IF(AND(1&lt;=$H$8,$C30&lt;&gt;""),INDEX(DR_VAL,MIN(1,4),MATCH($C30,DR_KAT,0))*IF(N30="",$D30,N30)*IF(U30="",IF($E30="",12,$E30),U30),0),0)</f>
        <v>0</v>
      </c>
      <c r="G30" s="13">
        <f>IFERROR(IF(AND(2&lt;=$H$8,$C30&lt;&gt;""),INDEX(DR_VAL,MIN(2,4),MATCH($C30,DR_KAT,0))*IF(O30="",$D30,O30)*IF(V30="",IF($E30="",12,$E30),V30),0),0)</f>
        <v>0</v>
      </c>
      <c r="H30" s="13">
        <f>IFERROR(IF(AND(3&lt;=$H$8,$C30&lt;&gt;""),INDEX(DR_VAL,MIN(3,4),MATCH($C30,DR_KAT,0))*IF(P30="",$D30,P30)*IF(W30="",IF($E30="",12,$E30),W30),0),0)</f>
        <v>0</v>
      </c>
      <c r="I30" s="13">
        <f>IFERROR(IF(AND(4&lt;=$H$8,$C30&lt;&gt;""),INDEX(DR_VAL,MIN(4,4),MATCH($C30,DR_KAT,0))*IF(Q30="",$D30,Q30)*IF(X30="",IF($E30="",12,$E30),X30),0),0)</f>
        <v>0</v>
      </c>
      <c r="J30" s="13">
        <f>IFERROR(IF(AND(5&lt;=$H$8,$C30&lt;&gt;""),INDEX(DR_VAL,MIN(5,4),MATCH($C30,DR_KAT,0))*IF(R30="",$D30,R30)*IF(Y30="",IF($E30="",12,$E30),Y30),0),0)</f>
        <v>0</v>
      </c>
      <c r="K30" s="13">
        <f>IFERROR(IF(AND(6&lt;=$H$8,$C30&lt;&gt;""),INDEX(DR_VAL,MIN(6,4),MATCH($C30,DR_KAT,0))*IF(S30="",$D30,S30)*IF(Z30="",IF($E30="",12,$E30),Z30),0),0)</f>
        <v>0</v>
      </c>
      <c r="L30" s="13">
        <f t="shared" si="11"/>
        <v>0</v>
      </c>
      <c r="M30" s="50"/>
      <c r="N30" s="39"/>
      <c r="O30" s="39"/>
      <c r="P30" s="39"/>
      <c r="Q30" s="39"/>
      <c r="R30" s="39"/>
      <c r="S30" s="39"/>
      <c r="T30" s="50"/>
      <c r="U30" s="53"/>
      <c r="V30" s="53"/>
      <c r="W30" s="53"/>
      <c r="X30" s="53"/>
      <c r="Y30" s="53"/>
      <c r="Z30" s="53"/>
      <c r="AA30" s="50"/>
      <c r="AB30" s="54">
        <f>SUMPRODUCT(($N$17:$S$17&lt;&gt;"")*((N30:S30="")*$D30+(N30:S30&lt;&gt;"")*N30:S30)*((U30:Z30="")*IF($E30="",12,$E30)+(U30:Z30&lt;&gt;"")*U30:Z30))</f>
        <v>0</v>
      </c>
      <c r="AC30" s="14" t="str">
        <f>IF(OR($H$8=0,AB30=0),"",AB30/(12*$H$8))</f>
        <v/>
      </c>
    </row>
    <row r="31" spans="2:29" x14ac:dyDescent="0.3">
      <c r="B31" s="1"/>
      <c r="C31" s="1"/>
      <c r="D31" s="39"/>
      <c r="E31" s="34">
        <v>12</v>
      </c>
      <c r="F31" s="13">
        <f>IFERROR(IF(AND(1&lt;=$H$8,$C31&lt;&gt;""),INDEX(DR_VAL,MIN(1,4),MATCH($C31,DR_KAT,0))*IF(N31="",$D31,N31)*IF(U31="",IF($E31="",12,$E31),U31),0),0)</f>
        <v>0</v>
      </c>
      <c r="G31" s="13">
        <f>IFERROR(IF(AND(2&lt;=$H$8,$C31&lt;&gt;""),INDEX(DR_VAL,MIN(2,4),MATCH($C31,DR_KAT,0))*IF(O31="",$D31,O31)*IF(V31="",IF($E31="",12,$E31),V31),0),0)</f>
        <v>0</v>
      </c>
      <c r="H31" s="13">
        <f>IFERROR(IF(AND(3&lt;=$H$8,$C31&lt;&gt;""),INDEX(DR_VAL,MIN(3,4),MATCH($C31,DR_KAT,0))*IF(P31="",$D31,P31)*IF(W31="",IF($E31="",12,$E31),W31),0),0)</f>
        <v>0</v>
      </c>
      <c r="I31" s="13">
        <f>IFERROR(IF(AND(4&lt;=$H$8,$C31&lt;&gt;""),INDEX(DR_VAL,MIN(4,4),MATCH($C31,DR_KAT,0))*IF(Q31="",$D31,Q31)*IF(X31="",IF($E31="",12,$E31),X31),0),0)</f>
        <v>0</v>
      </c>
      <c r="J31" s="13">
        <f>IFERROR(IF(AND(5&lt;=$H$8,$C31&lt;&gt;""),INDEX(DR_VAL,MIN(5,4),MATCH($C31,DR_KAT,0))*IF(R31="",$D31,R31)*IF(Y31="",IF($E31="",12,$E31),Y31),0),0)</f>
        <v>0</v>
      </c>
      <c r="K31" s="13">
        <f>IFERROR(IF(AND(6&lt;=$H$8,$C31&lt;&gt;""),INDEX(DR_VAL,MIN(6,4),MATCH($C31,DR_KAT,0))*IF(S31="",$D31,S31)*IF(Z31="",IF($E31="",12,$E31),Z31),0),0)</f>
        <v>0</v>
      </c>
      <c r="L31" s="13">
        <f t="shared" si="11"/>
        <v>0</v>
      </c>
      <c r="M31" s="50"/>
      <c r="N31" s="39"/>
      <c r="O31" s="39"/>
      <c r="P31" s="39"/>
      <c r="Q31" s="39"/>
      <c r="R31" s="39"/>
      <c r="S31" s="39"/>
      <c r="T31" s="50"/>
      <c r="U31" s="53"/>
      <c r="V31" s="53"/>
      <c r="W31" s="53"/>
      <c r="X31" s="53"/>
      <c r="Y31" s="53"/>
      <c r="Z31" s="53"/>
      <c r="AA31" s="50"/>
      <c r="AB31" s="54">
        <f>SUMPRODUCT(($N$17:$S$17&lt;&gt;"")*((N31:S31="")*$D31+(N31:S31&lt;&gt;"")*N31:S31)*((U31:Z31="")*IF($E31="",12,$E31)+(U31:Z31&lt;&gt;"")*U31:Z31))</f>
        <v>0</v>
      </c>
      <c r="AC31" s="14" t="str">
        <f>IF(OR($H$8=0,AB31=0),"",AB31/(12*$H$8))</f>
        <v/>
      </c>
    </row>
    <row r="32" spans="2:29" x14ac:dyDescent="0.3">
      <c r="B32" s="6" t="s">
        <v>261</v>
      </c>
      <c r="F32" s="15">
        <f t="shared" ref="F32:K32" si="12">SUM(F19:F26)+SUM(F28:F31)</f>
        <v>0</v>
      </c>
      <c r="G32" s="15">
        <f t="shared" si="12"/>
        <v>0</v>
      </c>
      <c r="H32" s="15">
        <f t="shared" si="12"/>
        <v>0</v>
      </c>
      <c r="I32" s="15">
        <f t="shared" si="12"/>
        <v>0</v>
      </c>
      <c r="J32" s="15">
        <f t="shared" si="12"/>
        <v>0</v>
      </c>
      <c r="K32" s="15">
        <f t="shared" si="12"/>
        <v>0</v>
      </c>
      <c r="L32" s="15">
        <f t="shared" si="11"/>
        <v>0</v>
      </c>
    </row>
    <row r="33" spans="2:12" x14ac:dyDescent="0.3">
      <c r="B33" s="5" t="s">
        <v>44</v>
      </c>
      <c r="D33" s="10">
        <f>LKP</f>
        <v>0.59859999999999991</v>
      </c>
      <c r="F33" s="13">
        <f t="shared" ref="F33:K33" si="13">F32*LKP</f>
        <v>0</v>
      </c>
      <c r="G33" s="13">
        <f t="shared" si="13"/>
        <v>0</v>
      </c>
      <c r="H33" s="13">
        <f t="shared" si="13"/>
        <v>0</v>
      </c>
      <c r="I33" s="13">
        <f t="shared" si="13"/>
        <v>0</v>
      </c>
      <c r="J33" s="13">
        <f t="shared" si="13"/>
        <v>0</v>
      </c>
      <c r="K33" s="13">
        <f t="shared" si="13"/>
        <v>0</v>
      </c>
      <c r="L33" s="13">
        <f t="shared" si="11"/>
        <v>0</v>
      </c>
    </row>
    <row r="34" spans="2:12" x14ac:dyDescent="0.3">
      <c r="B34" s="6" t="s">
        <v>262</v>
      </c>
      <c r="F34" s="15">
        <f t="shared" ref="F34:K34" si="14">F32+F33</f>
        <v>0</v>
      </c>
      <c r="G34" s="15">
        <f t="shared" si="14"/>
        <v>0</v>
      </c>
      <c r="H34" s="15">
        <f t="shared" si="14"/>
        <v>0</v>
      </c>
      <c r="I34" s="15">
        <f t="shared" si="14"/>
        <v>0</v>
      </c>
      <c r="J34" s="15">
        <f t="shared" si="14"/>
        <v>0</v>
      </c>
      <c r="K34" s="15">
        <f t="shared" si="14"/>
        <v>0</v>
      </c>
      <c r="L34" s="15">
        <f t="shared" si="11"/>
        <v>0</v>
      </c>
    </row>
    <row r="36" spans="2:12" ht="14.25" customHeight="1" x14ac:dyDescent="0.3">
      <c r="B36" s="64" t="s">
        <v>263</v>
      </c>
      <c r="C36" s="61"/>
      <c r="D36" s="61"/>
      <c r="E36" s="61"/>
      <c r="F36" s="61"/>
      <c r="G36" s="61"/>
      <c r="H36" s="61"/>
      <c r="I36" s="61"/>
      <c r="J36" s="61"/>
      <c r="K36" s="61"/>
      <c r="L36" s="61"/>
    </row>
    <row r="37" spans="2:12" x14ac:dyDescent="0.3">
      <c r="B37" s="69" t="s">
        <v>264</v>
      </c>
      <c r="C37" s="61"/>
      <c r="D37" s="61"/>
      <c r="E37" s="61"/>
      <c r="F37" s="61"/>
      <c r="G37" s="61"/>
      <c r="H37" s="61"/>
      <c r="I37" s="61"/>
      <c r="J37" s="61"/>
      <c r="K37" s="61"/>
      <c r="L37" s="61"/>
    </row>
    <row r="38" spans="2:12" x14ac:dyDescent="0.3">
      <c r="B38" s="5" t="s">
        <v>265</v>
      </c>
      <c r="F38" s="38"/>
      <c r="G38" s="38"/>
      <c r="H38" s="38"/>
      <c r="I38" s="38"/>
      <c r="J38" s="38"/>
      <c r="K38" s="38"/>
      <c r="L38" s="13">
        <f t="shared" ref="L38:L46" si="15">SUM(F38:K38)</f>
        <v>0</v>
      </c>
    </row>
    <row r="39" spans="2:12" x14ac:dyDescent="0.3">
      <c r="B39" s="5" t="s">
        <v>266</v>
      </c>
      <c r="F39" s="38"/>
      <c r="G39" s="38"/>
      <c r="H39" s="38"/>
      <c r="I39" s="38"/>
      <c r="J39" s="38"/>
      <c r="K39" s="38"/>
      <c r="L39" s="13">
        <f t="shared" si="15"/>
        <v>0</v>
      </c>
    </row>
    <row r="40" spans="2:12" x14ac:dyDescent="0.3">
      <c r="B40" s="5" t="s">
        <v>267</v>
      </c>
      <c r="F40" s="38"/>
      <c r="G40" s="38"/>
      <c r="H40" s="38"/>
      <c r="I40" s="38"/>
      <c r="J40" s="38"/>
      <c r="K40" s="38"/>
      <c r="L40" s="13">
        <f t="shared" si="15"/>
        <v>0</v>
      </c>
    </row>
    <row r="41" spans="2:12" x14ac:dyDescent="0.3">
      <c r="B41" s="5" t="s">
        <v>268</v>
      </c>
      <c r="F41" s="38"/>
      <c r="G41" s="38"/>
      <c r="H41" s="38"/>
      <c r="I41" s="38"/>
      <c r="J41" s="38"/>
      <c r="K41" s="38"/>
      <c r="L41" s="13">
        <f t="shared" si="15"/>
        <v>0</v>
      </c>
    </row>
    <row r="42" spans="2:12" x14ac:dyDescent="0.3">
      <c r="B42" s="5" t="s">
        <v>269</v>
      </c>
      <c r="F42" s="38"/>
      <c r="G42" s="38"/>
      <c r="H42" s="38"/>
      <c r="I42" s="38"/>
      <c r="J42" s="38"/>
      <c r="K42" s="38"/>
      <c r="L42" s="13">
        <f t="shared" si="15"/>
        <v>0</v>
      </c>
    </row>
    <row r="43" spans="2:12" x14ac:dyDescent="0.3">
      <c r="B43" s="5" t="s">
        <v>270</v>
      </c>
      <c r="F43" s="38"/>
      <c r="G43" s="38"/>
      <c r="H43" s="38"/>
      <c r="I43" s="38"/>
      <c r="J43" s="38"/>
      <c r="K43" s="38"/>
      <c r="L43" s="13">
        <f t="shared" si="15"/>
        <v>0</v>
      </c>
    </row>
    <row r="44" spans="2:12" x14ac:dyDescent="0.3">
      <c r="B44" s="5" t="s">
        <v>271</v>
      </c>
      <c r="F44" s="38"/>
      <c r="G44" s="38"/>
      <c r="H44" s="38"/>
      <c r="I44" s="38"/>
      <c r="J44" s="38"/>
      <c r="K44" s="38"/>
      <c r="L44" s="13">
        <f t="shared" si="15"/>
        <v>0</v>
      </c>
    </row>
    <row r="45" spans="2:12" x14ac:dyDescent="0.3">
      <c r="B45" s="5" t="s">
        <v>272</v>
      </c>
      <c r="F45" s="38"/>
      <c r="G45" s="38"/>
      <c r="H45" s="38"/>
      <c r="I45" s="38"/>
      <c r="J45" s="38"/>
      <c r="K45" s="38"/>
      <c r="L45" s="13">
        <f t="shared" si="15"/>
        <v>0</v>
      </c>
    </row>
    <row r="46" spans="2:12" x14ac:dyDescent="0.3">
      <c r="B46" s="6" t="s">
        <v>273</v>
      </c>
      <c r="F46" s="15">
        <f t="shared" ref="F46:K46" si="16">SUM(F38:F45)</f>
        <v>0</v>
      </c>
      <c r="G46" s="15">
        <f t="shared" si="16"/>
        <v>0</v>
      </c>
      <c r="H46" s="15">
        <f t="shared" si="16"/>
        <v>0</v>
      </c>
      <c r="I46" s="15">
        <f t="shared" si="16"/>
        <v>0</v>
      </c>
      <c r="J46" s="15">
        <f t="shared" si="16"/>
        <v>0</v>
      </c>
      <c r="K46" s="15">
        <f t="shared" si="16"/>
        <v>0</v>
      </c>
      <c r="L46" s="15">
        <f t="shared" si="15"/>
        <v>0</v>
      </c>
    </row>
    <row r="47" spans="2:12" x14ac:dyDescent="0.3">
      <c r="B47" s="69" t="s">
        <v>274</v>
      </c>
      <c r="C47" s="61"/>
      <c r="D47" s="61"/>
      <c r="E47" s="61"/>
      <c r="F47" s="61"/>
      <c r="G47" s="61"/>
      <c r="H47" s="61"/>
      <c r="I47" s="61"/>
      <c r="J47" s="61"/>
      <c r="K47" s="61"/>
      <c r="L47" s="61"/>
    </row>
    <row r="48" spans="2:12" x14ac:dyDescent="0.3">
      <c r="B48" s="5" t="s">
        <v>117</v>
      </c>
      <c r="F48" s="38"/>
      <c r="G48" s="38"/>
      <c r="H48" s="38"/>
      <c r="I48" s="38"/>
      <c r="J48" s="38"/>
      <c r="K48" s="38"/>
      <c r="L48" s="13">
        <f t="shared" ref="L48:L54" si="17">SUM(F48:K48)</f>
        <v>0</v>
      </c>
    </row>
    <row r="49" spans="2:29" x14ac:dyDescent="0.3">
      <c r="B49" s="5" t="s">
        <v>275</v>
      </c>
      <c r="F49" s="38"/>
      <c r="G49" s="38"/>
      <c r="H49" s="38"/>
      <c r="I49" s="38"/>
      <c r="J49" s="38"/>
      <c r="K49" s="38"/>
      <c r="L49" s="13">
        <f t="shared" si="17"/>
        <v>0</v>
      </c>
    </row>
    <row r="50" spans="2:29" x14ac:dyDescent="0.3">
      <c r="B50" s="5" t="s">
        <v>276</v>
      </c>
      <c r="F50" s="38"/>
      <c r="G50" s="38"/>
      <c r="H50" s="38"/>
      <c r="I50" s="38"/>
      <c r="J50" s="38"/>
      <c r="K50" s="38"/>
      <c r="L50" s="13">
        <f t="shared" si="17"/>
        <v>0</v>
      </c>
    </row>
    <row r="51" spans="2:29" x14ac:dyDescent="0.3">
      <c r="B51" s="5" t="s">
        <v>277</v>
      </c>
      <c r="F51" s="38"/>
      <c r="G51" s="38"/>
      <c r="H51" s="38"/>
      <c r="I51" s="38"/>
      <c r="J51" s="38"/>
      <c r="K51" s="38"/>
      <c r="L51" s="13">
        <f t="shared" si="17"/>
        <v>0</v>
      </c>
    </row>
    <row r="52" spans="2:29" x14ac:dyDescent="0.3">
      <c r="B52" s="5" t="s">
        <v>278</v>
      </c>
      <c r="F52" s="38"/>
      <c r="G52" s="38"/>
      <c r="H52" s="38"/>
      <c r="I52" s="38"/>
      <c r="J52" s="38"/>
      <c r="K52" s="38"/>
      <c r="L52" s="13">
        <f t="shared" si="17"/>
        <v>0</v>
      </c>
    </row>
    <row r="53" spans="2:29" x14ac:dyDescent="0.3">
      <c r="B53" s="5" t="s">
        <v>279</v>
      </c>
      <c r="F53" s="38"/>
      <c r="G53" s="38"/>
      <c r="H53" s="38"/>
      <c r="I53" s="38"/>
      <c r="J53" s="38"/>
      <c r="K53" s="38"/>
      <c r="L53" s="13">
        <f t="shared" si="17"/>
        <v>0</v>
      </c>
    </row>
    <row r="54" spans="2:29" x14ac:dyDescent="0.3">
      <c r="B54" s="6" t="s">
        <v>280</v>
      </c>
      <c r="F54" s="15">
        <f t="shared" ref="F54:K54" si="18">SUM(F48:F53)</f>
        <v>0</v>
      </c>
      <c r="G54" s="15">
        <f t="shared" si="18"/>
        <v>0</v>
      </c>
      <c r="H54" s="15">
        <f t="shared" si="18"/>
        <v>0</v>
      </c>
      <c r="I54" s="15">
        <f t="shared" si="18"/>
        <v>0</v>
      </c>
      <c r="J54" s="15">
        <f t="shared" si="18"/>
        <v>0</v>
      </c>
      <c r="K54" s="15">
        <f t="shared" si="18"/>
        <v>0</v>
      </c>
      <c r="L54" s="15">
        <f t="shared" si="17"/>
        <v>0</v>
      </c>
    </row>
    <row r="55" spans="2:29" x14ac:dyDescent="0.3">
      <c r="B55" s="69" t="s">
        <v>281</v>
      </c>
      <c r="C55" s="61"/>
      <c r="D55" s="61"/>
      <c r="E55" s="61"/>
      <c r="F55" s="61"/>
      <c r="G55" s="61"/>
      <c r="H55" s="61"/>
      <c r="I55" s="61"/>
      <c r="J55" s="61"/>
      <c r="K55" s="61"/>
      <c r="L55" s="61"/>
      <c r="M55" s="9"/>
      <c r="N55" s="64" t="s">
        <v>282</v>
      </c>
      <c r="O55" s="61"/>
      <c r="P55" s="61"/>
      <c r="Q55" s="61"/>
      <c r="R55" s="61"/>
      <c r="S55" s="61"/>
      <c r="T55" s="9"/>
      <c r="U55" s="64" t="s">
        <v>282</v>
      </c>
      <c r="V55" s="61"/>
      <c r="W55" s="61"/>
      <c r="X55" s="61"/>
      <c r="Y55" s="61"/>
      <c r="Z55" s="61"/>
      <c r="AA55" s="9"/>
      <c r="AB55" s="9"/>
      <c r="AC55" s="9"/>
    </row>
    <row r="56" spans="2:29" x14ac:dyDescent="0.3">
      <c r="B56" s="5" t="s">
        <v>283</v>
      </c>
      <c r="C56" s="67" t="s">
        <v>284</v>
      </c>
      <c r="D56" s="68"/>
      <c r="E56" s="68"/>
      <c r="G56" s="74" t="str">
        <f>IF($C$56="Transfer","→ NOT part of the INDI base","→ part of the INDI base")</f>
        <v>→ part of the INDI base</v>
      </c>
      <c r="H56" s="61"/>
      <c r="I56" s="61"/>
      <c r="J56" s="61"/>
      <c r="K56" s="61"/>
      <c r="L56" s="61"/>
      <c r="M56" s="50"/>
      <c r="T56" s="50"/>
      <c r="AA56" s="50"/>
    </row>
    <row r="57" spans="2:29" x14ac:dyDescent="0.3">
      <c r="B57" s="1"/>
      <c r="C57" s="38"/>
      <c r="D57" s="39"/>
      <c r="E57" s="34">
        <v>12</v>
      </c>
      <c r="F57" s="13">
        <f>IF(1&lt;=$H$8,$C57*IF(U57="",IF($E57="",12,$E57),U57)*IF(N57="",$D57,N57)*(1+SAL_IDX)^0,0)</f>
        <v>0</v>
      </c>
      <c r="G57" s="13">
        <f>IF(2&lt;=$H$8,$C57*IF(V57="",IF($E57="",12,$E57),V57)*IF(O57="",$D57,O57)*(1+SAL_IDX)^1,0)</f>
        <v>0</v>
      </c>
      <c r="H57" s="13">
        <f>IF(3&lt;=$H$8,$C57*IF(W57="",IF($E57="",12,$E57),W57)*IF(P57="",$D57,P57)*(1+SAL_IDX)^2,0)</f>
        <v>0</v>
      </c>
      <c r="I57" s="13">
        <f>IF(4&lt;=$H$8,$C57*IF(X57="",IF($E57="",12,$E57),X57)*IF(Q57="",$D57,Q57)*(1+SAL_IDX)^3,0)</f>
        <v>0</v>
      </c>
      <c r="J57" s="13">
        <f>IF(5&lt;=$H$8,$C57*IF(Y57="",IF($E57="",12,$E57),Y57)*IF(R57="",$D57,R57)*(1+SAL_IDX)^4,0)</f>
        <v>0</v>
      </c>
      <c r="K57" s="13">
        <f>IF(6&lt;=$H$8,$C57*IF(Z57="",IF($E57="",12,$E57),Z57)*IF(S57="",$D57,S57)*(1+SAL_IDX)^5,0)</f>
        <v>0</v>
      </c>
      <c r="L57" s="13">
        <f t="shared" ref="L57:L62" si="19">SUM(F57:K57)</f>
        <v>0</v>
      </c>
      <c r="M57" s="50"/>
      <c r="N57" s="39"/>
      <c r="O57" s="39"/>
      <c r="P57" s="39"/>
      <c r="Q57" s="39"/>
      <c r="R57" s="39"/>
      <c r="S57" s="39"/>
      <c r="T57" s="50"/>
      <c r="U57" s="53"/>
      <c r="V57" s="53"/>
      <c r="W57" s="53"/>
      <c r="X57" s="53"/>
      <c r="Y57" s="53"/>
      <c r="Z57" s="53"/>
      <c r="AA57" s="50"/>
      <c r="AB57" s="54">
        <f>SUMPRODUCT(($N$17:$S$17&lt;&gt;"")*((N57:S57="")*$D57+(N57:S57&lt;&gt;"")*N57:S57)*((U57:Z57="")*IF($E57="",12,$E57)+(U57:Z57&lt;&gt;"")*U57:Z57))</f>
        <v>0</v>
      </c>
      <c r="AC57" s="14" t="str">
        <f>IF(OR($H$8=0,AB57=0),"",AB57/(12*$H$8))</f>
        <v/>
      </c>
    </row>
    <row r="58" spans="2:29" x14ac:dyDescent="0.3">
      <c r="B58" s="1"/>
      <c r="C58" s="38"/>
      <c r="D58" s="39"/>
      <c r="E58" s="34">
        <v>12</v>
      </c>
      <c r="F58" s="13">
        <f>IF(1&lt;=$H$8,$C58*IF(U58="",IF($E58="",12,$E58),U58)*IF(N58="",$D58,N58)*(1+SAL_IDX)^0,0)</f>
        <v>0</v>
      </c>
      <c r="G58" s="13">
        <f>IF(2&lt;=$H$8,$C58*IF(V58="",IF($E58="",12,$E58),V58)*IF(O58="",$D58,O58)*(1+SAL_IDX)^1,0)</f>
        <v>0</v>
      </c>
      <c r="H58" s="13">
        <f>IF(3&lt;=$H$8,$C58*IF(W58="",IF($E58="",12,$E58),W58)*IF(P58="",$D58,P58)*(1+SAL_IDX)^2,0)</f>
        <v>0</v>
      </c>
      <c r="I58" s="13">
        <f>IF(4&lt;=$H$8,$C58*IF(X58="",IF($E58="",12,$E58),X58)*IF(Q58="",$D58,Q58)*(1+SAL_IDX)^3,0)</f>
        <v>0</v>
      </c>
      <c r="J58" s="13">
        <f>IF(5&lt;=$H$8,$C58*IF(Y58="",IF($E58="",12,$E58),Y58)*IF(R58="",$D58,R58)*(1+SAL_IDX)^4,0)</f>
        <v>0</v>
      </c>
      <c r="K58" s="13">
        <f>IF(6&lt;=$H$8,$C58*IF(Z58="",IF($E58="",12,$E58),Z58)*IF(S58="",$D58,S58)*(1+SAL_IDX)^5,0)</f>
        <v>0</v>
      </c>
      <c r="L58" s="13">
        <f t="shared" si="19"/>
        <v>0</v>
      </c>
      <c r="M58" s="50"/>
      <c r="N58" s="39"/>
      <c r="O58" s="39"/>
      <c r="P58" s="39"/>
      <c r="Q58" s="39"/>
      <c r="R58" s="39"/>
      <c r="S58" s="39"/>
      <c r="T58" s="50"/>
      <c r="U58" s="53"/>
      <c r="V58" s="53"/>
      <c r="W58" s="53"/>
      <c r="X58" s="53"/>
      <c r="Y58" s="53"/>
      <c r="Z58" s="53"/>
      <c r="AA58" s="50"/>
      <c r="AB58" s="54">
        <f>SUMPRODUCT(($N$17:$S$17&lt;&gt;"")*((N58:S58="")*$D58+(N58:S58&lt;&gt;"")*N58:S58)*((U58:Z58="")*IF($E58="",12,$E58)+(U58:Z58&lt;&gt;"")*U58:Z58))</f>
        <v>0</v>
      </c>
      <c r="AC58" s="14" t="str">
        <f>IF(OR($H$8=0,AB58=0),"",AB58/(12*$H$8))</f>
        <v/>
      </c>
    </row>
    <row r="59" spans="2:29" x14ac:dyDescent="0.3">
      <c r="B59" s="1"/>
      <c r="C59" s="38"/>
      <c r="D59" s="39"/>
      <c r="E59" s="34">
        <v>12</v>
      </c>
      <c r="F59" s="13">
        <f>IF(1&lt;=$H$8,$C59*IF(U59="",IF($E59="",12,$E59),U59)*IF(N59="",$D59,N59)*(1+SAL_IDX)^0,0)</f>
        <v>0</v>
      </c>
      <c r="G59" s="13">
        <f>IF(2&lt;=$H$8,$C59*IF(V59="",IF($E59="",12,$E59),V59)*IF(O59="",$D59,O59)*(1+SAL_IDX)^1,0)</f>
        <v>0</v>
      </c>
      <c r="H59" s="13">
        <f>IF(3&lt;=$H$8,$C59*IF(W59="",IF($E59="",12,$E59),W59)*IF(P59="",$D59,P59)*(1+SAL_IDX)^2,0)</f>
        <v>0</v>
      </c>
      <c r="I59" s="13">
        <f>IF(4&lt;=$H$8,$C59*IF(X59="",IF($E59="",12,$E59),X59)*IF(Q59="",$D59,Q59)*(1+SAL_IDX)^3,0)</f>
        <v>0</v>
      </c>
      <c r="J59" s="13">
        <f>IF(5&lt;=$H$8,$C59*IF(Y59="",IF($E59="",12,$E59),Y59)*IF(R59="",$D59,R59)*(1+SAL_IDX)^4,0)</f>
        <v>0</v>
      </c>
      <c r="K59" s="13">
        <f>IF(6&lt;=$H$8,$C59*IF(Z59="",IF($E59="",12,$E59),Z59)*IF(S59="",$D59,S59)*(1+SAL_IDX)^5,0)</f>
        <v>0</v>
      </c>
      <c r="L59" s="13">
        <f t="shared" si="19"/>
        <v>0</v>
      </c>
      <c r="M59" s="50"/>
      <c r="N59" s="39"/>
      <c r="O59" s="39"/>
      <c r="P59" s="39"/>
      <c r="Q59" s="39"/>
      <c r="R59" s="39"/>
      <c r="S59" s="39"/>
      <c r="T59" s="50"/>
      <c r="U59" s="53"/>
      <c r="V59" s="53"/>
      <c r="W59" s="53"/>
      <c r="X59" s="53"/>
      <c r="Y59" s="53"/>
      <c r="Z59" s="53"/>
      <c r="AA59" s="50"/>
      <c r="AB59" s="54">
        <f>SUMPRODUCT(($N$17:$S$17&lt;&gt;"")*((N59:S59="")*$D59+(N59:S59&lt;&gt;"")*N59:S59)*((U59:Z59="")*IF($E59="",12,$E59)+(U59:Z59&lt;&gt;"")*U59:Z59))</f>
        <v>0</v>
      </c>
      <c r="AC59" s="14" t="str">
        <f>IF(OR($H$8=0,AB59=0),"",AB59/(12*$H$8))</f>
        <v/>
      </c>
    </row>
    <row r="60" spans="2:29" x14ac:dyDescent="0.3">
      <c r="B60" s="1"/>
      <c r="C60" s="38"/>
      <c r="D60" s="39"/>
      <c r="E60" s="34">
        <v>12</v>
      </c>
      <c r="F60" s="13">
        <f>IF(1&lt;=$H$8,$C60*IF(U60="",IF($E60="",12,$E60),U60)*IF(N60="",$D60,N60)*(1+SAL_IDX)^0,0)</f>
        <v>0</v>
      </c>
      <c r="G60" s="13">
        <f>IF(2&lt;=$H$8,$C60*IF(V60="",IF($E60="",12,$E60),V60)*IF(O60="",$D60,O60)*(1+SAL_IDX)^1,0)</f>
        <v>0</v>
      </c>
      <c r="H60" s="13">
        <f>IF(3&lt;=$H$8,$C60*IF(W60="",IF($E60="",12,$E60),W60)*IF(P60="",$D60,P60)*(1+SAL_IDX)^2,0)</f>
        <v>0</v>
      </c>
      <c r="I60" s="13">
        <f>IF(4&lt;=$H$8,$C60*IF(X60="",IF($E60="",12,$E60),X60)*IF(Q60="",$D60,Q60)*(1+SAL_IDX)^3,0)</f>
        <v>0</v>
      </c>
      <c r="J60" s="13">
        <f>IF(5&lt;=$H$8,$C60*IF(Y60="",IF($E60="",12,$E60),Y60)*IF(R60="",$D60,R60)*(1+SAL_IDX)^4,0)</f>
        <v>0</v>
      </c>
      <c r="K60" s="13">
        <f>IF(6&lt;=$H$8,$C60*IF(Z60="",IF($E60="",12,$E60),Z60)*IF(S60="",$D60,S60)*(1+SAL_IDX)^5,0)</f>
        <v>0</v>
      </c>
      <c r="L60" s="13">
        <f t="shared" si="19"/>
        <v>0</v>
      </c>
      <c r="M60" s="50"/>
      <c r="N60" s="39"/>
      <c r="O60" s="39"/>
      <c r="P60" s="39"/>
      <c r="Q60" s="39"/>
      <c r="R60" s="39"/>
      <c r="S60" s="39"/>
      <c r="T60" s="50"/>
      <c r="U60" s="53"/>
      <c r="V60" s="53"/>
      <c r="W60" s="53"/>
      <c r="X60" s="53"/>
      <c r="Y60" s="53"/>
      <c r="Z60" s="53"/>
      <c r="AA60" s="50"/>
      <c r="AB60" s="54">
        <f>SUMPRODUCT(($N$17:$S$17&lt;&gt;"")*((N60:S60="")*$D60+(N60:S60&lt;&gt;"")*N60:S60)*((U60:Z60="")*IF($E60="",12,$E60)+(U60:Z60&lt;&gt;"")*U60:Z60))</f>
        <v>0</v>
      </c>
      <c r="AC60" s="14" t="str">
        <f>IF(OR($H$8=0,AB60=0),"",AB60/(12*$H$8))</f>
        <v/>
      </c>
    </row>
    <row r="61" spans="2:29" x14ac:dyDescent="0.3">
      <c r="B61" s="6" t="s">
        <v>285</v>
      </c>
      <c r="F61" s="15">
        <f t="shared" ref="F61:K61" si="20">SUM(F57:F60)</f>
        <v>0</v>
      </c>
      <c r="G61" s="15">
        <f t="shared" si="20"/>
        <v>0</v>
      </c>
      <c r="H61" s="15">
        <f t="shared" si="20"/>
        <v>0</v>
      </c>
      <c r="I61" s="15">
        <f t="shared" si="20"/>
        <v>0</v>
      </c>
      <c r="J61" s="15">
        <f t="shared" si="20"/>
        <v>0</v>
      </c>
      <c r="K61" s="15">
        <f t="shared" si="20"/>
        <v>0</v>
      </c>
      <c r="L61" s="15">
        <f t="shared" si="19"/>
        <v>0</v>
      </c>
    </row>
    <row r="62" spans="2:29" x14ac:dyDescent="0.3">
      <c r="B62" s="6" t="s">
        <v>286</v>
      </c>
      <c r="D62" s="10">
        <f>LKP_EXT</f>
        <v>0.47499999999999998</v>
      </c>
      <c r="F62" s="15">
        <f t="shared" ref="F62:K62" si="21">F61*(1+LKP_EXT)</f>
        <v>0</v>
      </c>
      <c r="G62" s="15">
        <f t="shared" si="21"/>
        <v>0</v>
      </c>
      <c r="H62" s="15">
        <f t="shared" si="21"/>
        <v>0</v>
      </c>
      <c r="I62" s="15">
        <f t="shared" si="21"/>
        <v>0</v>
      </c>
      <c r="J62" s="15">
        <f t="shared" si="21"/>
        <v>0</v>
      </c>
      <c r="K62" s="15">
        <f t="shared" si="21"/>
        <v>0</v>
      </c>
      <c r="L62" s="15">
        <f t="shared" si="19"/>
        <v>0</v>
      </c>
    </row>
    <row r="64" spans="2:29" ht="14.25" customHeight="1" x14ac:dyDescent="0.3">
      <c r="B64" s="64" t="s">
        <v>287</v>
      </c>
      <c r="C64" s="61"/>
      <c r="D64" s="61"/>
      <c r="E64" s="61"/>
      <c r="F64" s="61"/>
      <c r="G64" s="61"/>
      <c r="H64" s="61"/>
      <c r="I64" s="61"/>
      <c r="J64" s="61"/>
      <c r="K64" s="61"/>
      <c r="L64" s="61"/>
    </row>
    <row r="65" spans="2:12" x14ac:dyDescent="0.3">
      <c r="B65" s="5" t="s">
        <v>288</v>
      </c>
      <c r="F65" s="13">
        <f t="shared" ref="F65:K65" si="22">F34+F46+IF($C$56="Transfer",0,F62)</f>
        <v>0</v>
      </c>
      <c r="G65" s="13">
        <f t="shared" si="22"/>
        <v>0</v>
      </c>
      <c r="H65" s="13">
        <f t="shared" si="22"/>
        <v>0</v>
      </c>
      <c r="I65" s="13">
        <f t="shared" si="22"/>
        <v>0</v>
      </c>
      <c r="J65" s="13">
        <f t="shared" si="22"/>
        <v>0</v>
      </c>
      <c r="K65" s="13">
        <f t="shared" si="22"/>
        <v>0</v>
      </c>
      <c r="L65" s="13">
        <f>SUM(F65:K65)</f>
        <v>0</v>
      </c>
    </row>
    <row r="66" spans="2:12" x14ac:dyDescent="0.3">
      <c r="B66" s="5" t="s">
        <v>289</v>
      </c>
      <c r="D66" s="10">
        <f>IFERROR(VLOOKUP($C$7,INST_TAB,5,FALSE()),INDI_KI)</f>
        <v>0.28989999999999999</v>
      </c>
      <c r="F66" s="13">
        <f t="shared" ref="F66:K66" si="23">F65*$D$66</f>
        <v>0</v>
      </c>
      <c r="G66" s="13">
        <f t="shared" si="23"/>
        <v>0</v>
      </c>
      <c r="H66" s="13">
        <f t="shared" si="23"/>
        <v>0</v>
      </c>
      <c r="I66" s="13">
        <f t="shared" si="23"/>
        <v>0</v>
      </c>
      <c r="J66" s="13">
        <f t="shared" si="23"/>
        <v>0</v>
      </c>
      <c r="K66" s="13">
        <f t="shared" si="23"/>
        <v>0</v>
      </c>
      <c r="L66" s="13">
        <f>SUM(F66:K66)</f>
        <v>0</v>
      </c>
    </row>
    <row r="68" spans="2:12" ht="21.75" customHeight="1" x14ac:dyDescent="0.3">
      <c r="B68" s="40" t="s">
        <v>290</v>
      </c>
      <c r="C68" s="41"/>
      <c r="D68" s="41"/>
      <c r="E68" s="41"/>
      <c r="F68" s="42">
        <f t="shared" ref="F68:K68" si="24">F34+F46+F54+F62+F66</f>
        <v>0</v>
      </c>
      <c r="G68" s="42">
        <f t="shared" si="24"/>
        <v>0</v>
      </c>
      <c r="H68" s="42">
        <f t="shared" si="24"/>
        <v>0</v>
      </c>
      <c r="I68" s="42">
        <f t="shared" si="24"/>
        <v>0</v>
      </c>
      <c r="J68" s="42">
        <f t="shared" si="24"/>
        <v>0</v>
      </c>
      <c r="K68" s="42">
        <f t="shared" si="24"/>
        <v>0</v>
      </c>
      <c r="L68" s="42">
        <f>SUM(F68:K68)</f>
        <v>0</v>
      </c>
    </row>
    <row r="70" spans="2:12" ht="19.5" customHeight="1" x14ac:dyDescent="0.3">
      <c r="B70" s="64" t="s">
        <v>291</v>
      </c>
      <c r="C70" s="61"/>
      <c r="D70" s="61"/>
      <c r="E70" s="61"/>
      <c r="F70" s="61"/>
      <c r="G70" s="61"/>
      <c r="H70" s="61"/>
      <c r="I70" s="61"/>
      <c r="J70" s="61"/>
      <c r="K70" s="61"/>
      <c r="L70" s="61"/>
    </row>
    <row r="71" spans="2:12" x14ac:dyDescent="0.3">
      <c r="B71" s="5" t="s">
        <v>292</v>
      </c>
      <c r="D71" s="36">
        <f>IF($H$12=0,1,IFERROR(SUMPRODUCT((C19:C26-(C19:C26&gt;$H$12)*(C19:C26-$H$12))*AB19:AB26)/SUMPRODUCT(C19:C26*AB19:AB26),1))</f>
        <v>1</v>
      </c>
      <c r="F71" s="13">
        <f t="shared" ref="F71:K71" si="25">SUM(F19:F26)*$D$71+SUM(F28:F31)</f>
        <v>0</v>
      </c>
      <c r="G71" s="13">
        <f t="shared" si="25"/>
        <v>0</v>
      </c>
      <c r="H71" s="13">
        <f t="shared" si="25"/>
        <v>0</v>
      </c>
      <c r="I71" s="13">
        <f t="shared" si="25"/>
        <v>0</v>
      </c>
      <c r="J71" s="13">
        <f t="shared" si="25"/>
        <v>0</v>
      </c>
      <c r="K71" s="13">
        <f t="shared" si="25"/>
        <v>0</v>
      </c>
      <c r="L71" s="13">
        <f>SUM(F71:K71)</f>
        <v>0</v>
      </c>
    </row>
    <row r="72" spans="2:12" x14ac:dyDescent="0.3">
      <c r="B72" s="5" t="s">
        <v>293</v>
      </c>
      <c r="D72" s="10">
        <f>$C$13</f>
        <v>0.59859999999999991</v>
      </c>
      <c r="F72" s="13">
        <f t="shared" ref="F72:K72" si="26">F71*$C$13</f>
        <v>0</v>
      </c>
      <c r="G72" s="13">
        <f t="shared" si="26"/>
        <v>0</v>
      </c>
      <c r="H72" s="13">
        <f t="shared" si="26"/>
        <v>0</v>
      </c>
      <c r="I72" s="13">
        <f t="shared" si="26"/>
        <v>0</v>
      </c>
      <c r="J72" s="13">
        <f t="shared" si="26"/>
        <v>0</v>
      </c>
      <c r="K72" s="13">
        <f t="shared" si="26"/>
        <v>0</v>
      </c>
      <c r="L72" s="13">
        <f>SUM(F72:K72)</f>
        <v>0</v>
      </c>
    </row>
    <row r="73" spans="2:12" x14ac:dyDescent="0.3">
      <c r="B73" s="5" t="s">
        <v>294</v>
      </c>
      <c r="F73" s="13">
        <f t="shared" ref="F73:K73" si="27">F46+F54+F62-IF($H$13="No",F48,0)</f>
        <v>0</v>
      </c>
      <c r="G73" s="13">
        <f t="shared" si="27"/>
        <v>0</v>
      </c>
      <c r="H73" s="13">
        <f t="shared" si="27"/>
        <v>0</v>
      </c>
      <c r="I73" s="13">
        <f t="shared" si="27"/>
        <v>0</v>
      </c>
      <c r="J73" s="13">
        <f t="shared" si="27"/>
        <v>0</v>
      </c>
      <c r="K73" s="13">
        <f t="shared" si="27"/>
        <v>0</v>
      </c>
      <c r="L73" s="13">
        <f>SUM(F73:K73)</f>
        <v>0</v>
      </c>
    </row>
    <row r="74" spans="2:12" x14ac:dyDescent="0.3">
      <c r="B74" s="5" t="s">
        <v>295</v>
      </c>
      <c r="D74" s="10">
        <f>$C$12</f>
        <v>0.28989999999999999</v>
      </c>
      <c r="F74" s="13">
        <f t="shared" ref="F74:K74" si="28">IF($C$12=0,0,IF($H$11="Share of grant",IFERROR((F71+F72+F73)*$C$12/(1-$C$12),0),IF($H$11="Total direct costs",(F71+F72+F73-F52)*$C$12,(F71+F72+F46+IF($C$56="Transfer",0,F62))*$C$12)))</f>
        <v>0</v>
      </c>
      <c r="G74" s="13">
        <f t="shared" si="28"/>
        <v>0</v>
      </c>
      <c r="H74" s="13">
        <f t="shared" si="28"/>
        <v>0</v>
      </c>
      <c r="I74" s="13">
        <f t="shared" si="28"/>
        <v>0</v>
      </c>
      <c r="J74" s="13">
        <f t="shared" si="28"/>
        <v>0</v>
      </c>
      <c r="K74" s="13">
        <f t="shared" si="28"/>
        <v>0</v>
      </c>
      <c r="L74" s="13">
        <f>SUM(F74:K74)</f>
        <v>0</v>
      </c>
    </row>
    <row r="75" spans="2:12" x14ac:dyDescent="0.3">
      <c r="B75" s="32" t="s">
        <v>296</v>
      </c>
      <c r="F75" s="33">
        <f t="shared" ref="F75:K75" si="29">F71+F72+F73+F74</f>
        <v>0</v>
      </c>
      <c r="G75" s="33">
        <f t="shared" si="29"/>
        <v>0</v>
      </c>
      <c r="H75" s="33">
        <f t="shared" si="29"/>
        <v>0</v>
      </c>
      <c r="I75" s="33">
        <f t="shared" si="29"/>
        <v>0</v>
      </c>
      <c r="J75" s="33">
        <f t="shared" si="29"/>
        <v>0</v>
      </c>
      <c r="K75" s="33">
        <f t="shared" si="29"/>
        <v>0</v>
      </c>
      <c r="L75" s="33">
        <f>SUM(F75:K75)</f>
        <v>0</v>
      </c>
    </row>
    <row r="77" spans="2:12" ht="19.5" customHeight="1" x14ac:dyDescent="0.3">
      <c r="B77" s="64" t="s">
        <v>297</v>
      </c>
      <c r="C77" s="61"/>
      <c r="D77" s="61"/>
      <c r="E77" s="61"/>
      <c r="F77" s="61"/>
      <c r="G77" s="61"/>
      <c r="H77" s="61"/>
      <c r="I77" s="61"/>
      <c r="J77" s="61"/>
      <c r="K77" s="61"/>
      <c r="L77" s="61"/>
    </row>
    <row r="78" spans="2:12" x14ac:dyDescent="0.3">
      <c r="B78" s="5" t="s">
        <v>298</v>
      </c>
      <c r="F78" s="13">
        <f t="shared" ref="F78:K78" si="30">F34-F71-F72</f>
        <v>0</v>
      </c>
      <c r="G78" s="13">
        <f t="shared" si="30"/>
        <v>0</v>
      </c>
      <c r="H78" s="13">
        <f t="shared" si="30"/>
        <v>0</v>
      </c>
      <c r="I78" s="13">
        <f t="shared" si="30"/>
        <v>0</v>
      </c>
      <c r="J78" s="13">
        <f t="shared" si="30"/>
        <v>0</v>
      </c>
      <c r="K78" s="13">
        <f t="shared" si="30"/>
        <v>0</v>
      </c>
      <c r="L78" s="13">
        <f>SUM(F78:K78)</f>
        <v>0</v>
      </c>
    </row>
    <row r="79" spans="2:12" x14ac:dyDescent="0.3">
      <c r="B79" s="5" t="s">
        <v>299</v>
      </c>
      <c r="F79" s="13">
        <f t="shared" ref="F79:K79" si="31">IF($H$13="No",F48,0)</f>
        <v>0</v>
      </c>
      <c r="G79" s="13">
        <f t="shared" si="31"/>
        <v>0</v>
      </c>
      <c r="H79" s="13">
        <f t="shared" si="31"/>
        <v>0</v>
      </c>
      <c r="I79" s="13">
        <f t="shared" si="31"/>
        <v>0</v>
      </c>
      <c r="J79" s="13">
        <f t="shared" si="31"/>
        <v>0</v>
      </c>
      <c r="K79" s="13">
        <f t="shared" si="31"/>
        <v>0</v>
      </c>
      <c r="L79" s="13">
        <f>SUM(F79:K79)</f>
        <v>0</v>
      </c>
    </row>
    <row r="80" spans="2:12" x14ac:dyDescent="0.3">
      <c r="B80" s="5" t="s">
        <v>300</v>
      </c>
      <c r="F80" s="13">
        <f t="shared" ref="F80:K80" si="32">F66-F74</f>
        <v>0</v>
      </c>
      <c r="G80" s="13">
        <f t="shared" si="32"/>
        <v>0</v>
      </c>
      <c r="H80" s="13">
        <f t="shared" si="32"/>
        <v>0</v>
      </c>
      <c r="I80" s="13">
        <f t="shared" si="32"/>
        <v>0</v>
      </c>
      <c r="J80" s="13">
        <f t="shared" si="32"/>
        <v>0</v>
      </c>
      <c r="K80" s="13">
        <f t="shared" si="32"/>
        <v>0</v>
      </c>
      <c r="L80" s="13">
        <f>SUM(F80:K80)</f>
        <v>0</v>
      </c>
    </row>
    <row r="81" spans="2:12" x14ac:dyDescent="0.3">
      <c r="B81" s="32" t="s">
        <v>214</v>
      </c>
      <c r="D81" s="43" t="str">
        <f>IF(ROUND($L$81-($L$68-$L$75),2)=0,"","DISCREPANCY!")</f>
        <v/>
      </c>
      <c r="F81" s="33">
        <f t="shared" ref="F81:K81" si="33">F78+F79+F80</f>
        <v>0</v>
      </c>
      <c r="G81" s="33">
        <f t="shared" si="33"/>
        <v>0</v>
      </c>
      <c r="H81" s="33">
        <f t="shared" si="33"/>
        <v>0</v>
      </c>
      <c r="I81" s="33">
        <f t="shared" si="33"/>
        <v>0</v>
      </c>
      <c r="J81" s="33">
        <f t="shared" si="33"/>
        <v>0</v>
      </c>
      <c r="K81" s="33">
        <f t="shared" si="33"/>
        <v>0</v>
      </c>
      <c r="L81" s="33">
        <f>SUM(F81:K81)</f>
        <v>0</v>
      </c>
    </row>
    <row r="82" spans="2:12" x14ac:dyDescent="0.3">
      <c r="B82" s="5" t="s">
        <v>301</v>
      </c>
      <c r="F82" s="66" t="str">
        <f>IF($C$14=0,"",IF($L$82&gt;=$C$14,"— meets the funder's co-financing requirement","— BELOW the funder's co-financing requirement"))</f>
        <v/>
      </c>
      <c r="G82" s="61"/>
      <c r="H82" s="61"/>
      <c r="I82" s="61"/>
      <c r="J82" s="61"/>
      <c r="K82" s="61"/>
      <c r="L82" s="16">
        <f>IF($L$68=0,0,$L$81/$L$68)</f>
        <v>0</v>
      </c>
    </row>
    <row r="84" spans="2:12" ht="19.5" customHeight="1" x14ac:dyDescent="0.3">
      <c r="B84" s="64" t="s">
        <v>302</v>
      </c>
      <c r="C84" s="61"/>
      <c r="D84" s="61"/>
      <c r="E84" s="61"/>
      <c r="F84" s="61"/>
      <c r="G84" s="61"/>
      <c r="H84" s="61"/>
      <c r="I84" s="61"/>
      <c r="J84" s="61"/>
      <c r="K84" s="61"/>
      <c r="L84" s="61"/>
    </row>
    <row r="85" spans="2:12" x14ac:dyDescent="0.3">
      <c r="B85" s="5" t="s">
        <v>303</v>
      </c>
      <c r="F85" s="38"/>
      <c r="G85" s="38"/>
      <c r="H85" s="38"/>
      <c r="I85" s="38"/>
      <c r="J85" s="38"/>
      <c r="K85" s="38"/>
      <c r="L85" s="13">
        <f>SUM(F85:K85)</f>
        <v>0</v>
      </c>
    </row>
    <row r="86" spans="2:12" x14ac:dyDescent="0.3">
      <c r="B86" s="5" t="s">
        <v>304</v>
      </c>
      <c r="F86" s="13" t="str">
        <f t="shared" ref="F86:L86" si="34">IF($L$85=0,"",F85-F75)</f>
        <v/>
      </c>
      <c r="G86" s="13" t="str">
        <f t="shared" si="34"/>
        <v/>
      </c>
      <c r="H86" s="13" t="str">
        <f t="shared" si="34"/>
        <v/>
      </c>
      <c r="I86" s="13" t="str">
        <f t="shared" si="34"/>
        <v/>
      </c>
      <c r="J86" s="13" t="str">
        <f t="shared" si="34"/>
        <v/>
      </c>
      <c r="K86" s="13" t="str">
        <f t="shared" si="34"/>
        <v/>
      </c>
      <c r="L86" s="15" t="str">
        <f t="shared" si="34"/>
        <v/>
      </c>
    </row>
    <row r="88" spans="2:12" x14ac:dyDescent="0.3">
      <c r="B88" s="63" t="s">
        <v>305</v>
      </c>
      <c r="C88" s="61"/>
      <c r="D88" s="61"/>
      <c r="E88" s="61"/>
      <c r="F88" s="61"/>
      <c r="G88" s="61"/>
      <c r="H88" s="61"/>
      <c r="I88" s="61"/>
      <c r="J88" s="61"/>
      <c r="K88" s="61"/>
      <c r="L88" s="61"/>
    </row>
    <row r="90" spans="2:12" ht="19.5" customHeight="1" x14ac:dyDescent="0.3">
      <c r="B90" s="64" t="s">
        <v>306</v>
      </c>
      <c r="C90" s="61"/>
      <c r="D90" s="61"/>
      <c r="E90" s="61"/>
      <c r="F90" s="61"/>
      <c r="G90" s="61"/>
      <c r="H90" s="61"/>
      <c r="I90" s="61"/>
      <c r="J90" s="61"/>
      <c r="K90" s="61"/>
      <c r="L90" s="61"/>
    </row>
    <row r="91" spans="2:12" x14ac:dyDescent="0.3">
      <c r="B91" s="51" t="s">
        <v>307</v>
      </c>
      <c r="C91" s="51"/>
      <c r="D91" s="51"/>
      <c r="E91" s="51"/>
      <c r="F91" s="52">
        <f t="shared" ref="F91:K91" si="35">F$17</f>
        <v>2027</v>
      </c>
      <c r="G91" s="52">
        <f t="shared" si="35"/>
        <v>2028</v>
      </c>
      <c r="H91" s="52">
        <f t="shared" si="35"/>
        <v>2029</v>
      </c>
      <c r="I91" s="52">
        <f t="shared" si="35"/>
        <v>2030</v>
      </c>
      <c r="J91" s="52">
        <f t="shared" si="35"/>
        <v>2031</v>
      </c>
      <c r="K91" s="52">
        <f t="shared" si="35"/>
        <v>2032</v>
      </c>
      <c r="L91" s="51" t="s">
        <v>250</v>
      </c>
    </row>
    <row r="92" spans="2:12" x14ac:dyDescent="0.3">
      <c r="B92" s="55" t="s">
        <v>308</v>
      </c>
      <c r="F92" s="54">
        <f t="shared" ref="F92:K92" si="36">IF(F$17="",0,SUMPRODUCT(((N19:N26="")*$D$19:$D$26+(N19:N26&lt;&gt;"")*N19:N26)*((U19:U26="")*($E$19:$E$26+12*($E$19:$E$26=""))+(U19:U26&lt;&gt;"")*U19:U26)))</f>
        <v>0</v>
      </c>
      <c r="G92" s="54">
        <f t="shared" si="36"/>
        <v>0</v>
      </c>
      <c r="H92" s="54">
        <f t="shared" si="36"/>
        <v>0</v>
      </c>
      <c r="I92" s="54">
        <f t="shared" si="36"/>
        <v>0</v>
      </c>
      <c r="J92" s="54">
        <f t="shared" si="36"/>
        <v>0</v>
      </c>
      <c r="K92" s="54">
        <f t="shared" si="36"/>
        <v>0</v>
      </c>
      <c r="L92" s="54">
        <f>SUM(F92:K92)</f>
        <v>0</v>
      </c>
    </row>
    <row r="93" spans="2:12" x14ac:dyDescent="0.3">
      <c r="B93" s="55" t="s">
        <v>309</v>
      </c>
      <c r="F93" s="54">
        <f t="shared" ref="F93:K93" si="37">IF(F$17="",0,SUMPRODUCT(((N28:N31="")*$D$28:$D$31+(N28:N31&lt;&gt;"")*N28:N31)*((U28:U31="")*($E$28:$E$31+12*($E$28:$E$31=""))+(U28:U31&lt;&gt;"")*U28:U31)))</f>
        <v>0</v>
      </c>
      <c r="G93" s="54">
        <f t="shared" si="37"/>
        <v>0</v>
      </c>
      <c r="H93" s="54">
        <f t="shared" si="37"/>
        <v>0</v>
      </c>
      <c r="I93" s="54">
        <f t="shared" si="37"/>
        <v>0</v>
      </c>
      <c r="J93" s="54">
        <f t="shared" si="37"/>
        <v>0</v>
      </c>
      <c r="K93" s="54">
        <f t="shared" si="37"/>
        <v>0</v>
      </c>
      <c r="L93" s="54">
        <f>SUM(F93:K93)</f>
        <v>0</v>
      </c>
    </row>
    <row r="94" spans="2:12" x14ac:dyDescent="0.3">
      <c r="B94" s="55" t="s">
        <v>310</v>
      </c>
      <c r="F94" s="54">
        <f t="shared" ref="F94:K94" si="38">IF(F$17="",0,SUMPRODUCT(((N57:N60="")*$D$57:$D$60+(N57:N60&lt;&gt;"")*N57:N60)*((U57:U60="")*($E$57:$E$60+12*($E$57:$E$60=""))+(U57:U60&lt;&gt;"")*U57:U60)))</f>
        <v>0</v>
      </c>
      <c r="G94" s="54">
        <f t="shared" si="38"/>
        <v>0</v>
      </c>
      <c r="H94" s="54">
        <f t="shared" si="38"/>
        <v>0</v>
      </c>
      <c r="I94" s="54">
        <f t="shared" si="38"/>
        <v>0</v>
      </c>
      <c r="J94" s="54">
        <f t="shared" si="38"/>
        <v>0</v>
      </c>
      <c r="K94" s="54">
        <f t="shared" si="38"/>
        <v>0</v>
      </c>
      <c r="L94" s="54">
        <f>SUM(F94:K94)</f>
        <v>0</v>
      </c>
    </row>
    <row r="95" spans="2:12" x14ac:dyDescent="0.3">
      <c r="B95" s="6" t="s">
        <v>311</v>
      </c>
      <c r="F95" s="56">
        <f t="shared" ref="F95:K95" si="39">SUM(F92:F94)</f>
        <v>0</v>
      </c>
      <c r="G95" s="56">
        <f t="shared" si="39"/>
        <v>0</v>
      </c>
      <c r="H95" s="56">
        <f t="shared" si="39"/>
        <v>0</v>
      </c>
      <c r="I95" s="56">
        <f t="shared" si="39"/>
        <v>0</v>
      </c>
      <c r="J95" s="56">
        <f t="shared" si="39"/>
        <v>0</v>
      </c>
      <c r="K95" s="56">
        <f t="shared" si="39"/>
        <v>0</v>
      </c>
      <c r="L95" s="56">
        <f>SUM(F95:K95)</f>
        <v>0</v>
      </c>
    </row>
    <row r="96" spans="2:12" x14ac:dyDescent="0.3">
      <c r="B96" s="57" t="s">
        <v>312</v>
      </c>
      <c r="F96" s="58">
        <f t="shared" ref="F96:L96" si="40">F95/12</f>
        <v>0</v>
      </c>
      <c r="G96" s="58">
        <f t="shared" si="40"/>
        <v>0</v>
      </c>
      <c r="H96" s="58">
        <f t="shared" si="40"/>
        <v>0</v>
      </c>
      <c r="I96" s="58">
        <f t="shared" si="40"/>
        <v>0</v>
      </c>
      <c r="J96" s="58">
        <f t="shared" si="40"/>
        <v>0</v>
      </c>
      <c r="K96" s="58">
        <f t="shared" si="40"/>
        <v>0</v>
      </c>
      <c r="L96" s="58">
        <f t="shared" si="40"/>
        <v>0</v>
      </c>
    </row>
    <row r="97" spans="2:12" x14ac:dyDescent="0.3">
      <c r="B97" s="57" t="s">
        <v>313</v>
      </c>
      <c r="L97" s="59">
        <f>IF($H$8=0,"",$L$95/12/$H$8)</f>
        <v>0</v>
      </c>
    </row>
    <row r="99" spans="2:12" x14ac:dyDescent="0.3">
      <c r="B99" s="63" t="s">
        <v>314</v>
      </c>
      <c r="C99" s="61"/>
      <c r="D99" s="61"/>
      <c r="E99" s="61"/>
      <c r="F99" s="61"/>
      <c r="G99" s="61"/>
      <c r="H99" s="61"/>
      <c r="I99" s="61"/>
      <c r="J99" s="61"/>
      <c r="K99" s="61"/>
      <c r="L99" s="61"/>
    </row>
  </sheetData>
  <sheetProtection sheet="1" formatCells="0" formatColumns="0" formatRows="0" sort="0" autoFilter="0"/>
  <mergeCells count="36">
    <mergeCell ref="U55:Z55"/>
    <mergeCell ref="N16:S16"/>
    <mergeCell ref="B64:L64"/>
    <mergeCell ref="B55:L55"/>
    <mergeCell ref="B88:L88"/>
    <mergeCell ref="N27:S27"/>
    <mergeCell ref="B1:L1"/>
    <mergeCell ref="C5:L5"/>
    <mergeCell ref="B10:L10"/>
    <mergeCell ref="B4:L4"/>
    <mergeCell ref="C11:E11"/>
    <mergeCell ref="C8:E8"/>
    <mergeCell ref="H11:L11"/>
    <mergeCell ref="N15:AC15"/>
    <mergeCell ref="AB16:AC16"/>
    <mergeCell ref="U27:Z27"/>
    <mergeCell ref="B36:L36"/>
    <mergeCell ref="B2:L2"/>
    <mergeCell ref="C15:L15"/>
    <mergeCell ref="C6:L6"/>
    <mergeCell ref="C7:E7"/>
    <mergeCell ref="U16:Z16"/>
    <mergeCell ref="N18:S18"/>
    <mergeCell ref="B18:L18"/>
    <mergeCell ref="U18:Z18"/>
    <mergeCell ref="B99:L99"/>
    <mergeCell ref="B84:L84"/>
    <mergeCell ref="N55:S55"/>
    <mergeCell ref="B37:L37"/>
    <mergeCell ref="G56:L56"/>
    <mergeCell ref="B90:L90"/>
    <mergeCell ref="B47:L47"/>
    <mergeCell ref="C56:E56"/>
    <mergeCell ref="B70:L70"/>
    <mergeCell ref="B77:L77"/>
    <mergeCell ref="F82:K82"/>
  </mergeCells>
  <conditionalFormatting sqref="F92:K97">
    <cfRule type="expression" dxfId="209" priority="16">
      <formula>F$17=""</formula>
    </cfRule>
  </conditionalFormatting>
  <conditionalFormatting sqref="F19:L26">
    <cfRule type="expression" dxfId="208" priority="2">
      <formula>F$17=""</formula>
    </cfRule>
  </conditionalFormatting>
  <conditionalFormatting sqref="F28:L31">
    <cfRule type="expression" dxfId="207" priority="3">
      <formula>F$17=""</formula>
    </cfRule>
  </conditionalFormatting>
  <conditionalFormatting sqref="F38:L45">
    <cfRule type="expression" dxfId="206" priority="4">
      <formula>F$17=""</formula>
    </cfRule>
  </conditionalFormatting>
  <conditionalFormatting sqref="F48:L53">
    <cfRule type="expression" dxfId="205" priority="5">
      <formula>F$17=""</formula>
    </cfRule>
  </conditionalFormatting>
  <conditionalFormatting sqref="F57:L60">
    <cfRule type="expression" dxfId="204" priority="6">
      <formula>F$17=""</formula>
    </cfRule>
  </conditionalFormatting>
  <conditionalFormatting sqref="F78:L81">
    <cfRule type="cellIs" dxfId="203" priority="8" operator="lessThan">
      <formula>0</formula>
    </cfRule>
  </conditionalFormatting>
  <conditionalFormatting sqref="F85:L85">
    <cfRule type="expression" dxfId="202" priority="7">
      <formula>F$17=""</formula>
    </cfRule>
  </conditionalFormatting>
  <conditionalFormatting sqref="F86:L86">
    <cfRule type="cellIs" dxfId="201" priority="9" operator="lessThan">
      <formula>0</formula>
    </cfRule>
  </conditionalFormatting>
  <conditionalFormatting sqref="N19:S26">
    <cfRule type="expression" dxfId="200" priority="10">
      <formula>N$17=""</formula>
    </cfRule>
  </conditionalFormatting>
  <conditionalFormatting sqref="N28:S31">
    <cfRule type="expression" dxfId="199" priority="11">
      <formula>N$17=""</formula>
    </cfRule>
  </conditionalFormatting>
  <conditionalFormatting sqref="N57:S60">
    <cfRule type="expression" dxfId="198" priority="12">
      <formula>N$17=""</formula>
    </cfRule>
  </conditionalFormatting>
  <conditionalFormatting sqref="U19:Z26">
    <cfRule type="expression" dxfId="197" priority="13">
      <formula>U$17=""</formula>
    </cfRule>
  </conditionalFormatting>
  <conditionalFormatting sqref="U28:Z31">
    <cfRule type="expression" dxfId="196" priority="14">
      <formula>U$17=""</formula>
    </cfRule>
  </conditionalFormatting>
  <conditionalFormatting sqref="U57:Z60">
    <cfRule type="expression" dxfId="195" priority="15">
      <formula>U$17=""</formula>
    </cfRule>
  </conditionalFormatting>
  <dataValidations count="6">
    <dataValidation type="whole" allowBlank="1" sqref="H8" xr:uid="{00000000-0002-0000-0400-000000000000}">
      <formula1>1</formula1>
      <formula2>6</formula2>
    </dataValidation>
    <dataValidation type="list" allowBlank="1" sqref="C7" xr:uid="{00000000-0002-0000-0400-000001000000}">
      <formula1>INST_LIST</formula1>
      <formula2>0</formula2>
    </dataValidation>
    <dataValidation type="list" allowBlank="1" sqref="C28:C31" xr:uid="{00000000-0002-0000-0400-000002000000}">
      <formula1>DR_KAT</formula1>
      <formula2>0</formula2>
    </dataValidation>
    <dataValidation type="list" allowBlank="1" sqref="C56" xr:uid="{00000000-0002-0000-0400-000003000000}">
      <formula1>"Consultancy,Transfer"</formula1>
      <formula2>0</formula2>
    </dataValidation>
    <dataValidation type="decimal" allowBlank="1" showErrorMessage="1" errorTitle="Involvement" error="Enter a value between 0 % and 100 %. Leave empty to follow column D." sqref="N19:S26 N28:S31 N57:S60" xr:uid="{00000000-0002-0000-0400-000004000000}">
      <formula1>0</formula1>
      <formula2>1</formula2>
    </dataValidation>
    <dataValidation type="decimal" allowBlank="1" showErrorMessage="1" errorTitle="Months" error="Enter 0 to 12 months. Leave empty to follow column E." sqref="U19:Z26 U28:Z31 U57:Z60" xr:uid="{00000000-0002-0000-0400-000005000000}">
      <formula1>0</formula1>
      <formula2>12</formula2>
    </dataValidation>
  </dataValidations>
  <pageMargins left="0.75" right="0.75" top="1" bottom="1" header="0.511811023622047" footer="0.511811023622047"/>
  <pageSetup paperSize="9" orientation="portrait" horizontalDpi="300" verticalDpi="300"/>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99"/>
  <sheetViews>
    <sheetView showGridLines="0" topLeftCell="A5" zoomScaleNormal="100" workbookViewId="0">
      <pane xSplit="5" topLeftCell="F1" activePane="topRight" state="frozen"/>
      <selection pane="topRight" activeCell="J9" sqref="J9"/>
    </sheetView>
  </sheetViews>
  <sheetFormatPr defaultColWidth="8.6640625" defaultRowHeight="14.4" outlineLevelCol="1" x14ac:dyDescent="0.3"/>
  <cols>
    <col min="1" max="1" width="2.44140625" customWidth="1"/>
    <col min="2" max="2" width="38" customWidth="1"/>
    <col min="3" max="3" width="13" customWidth="1"/>
    <col min="4" max="5" width="10" customWidth="1"/>
    <col min="6" max="6" width="23.44140625" customWidth="1"/>
    <col min="7" max="7" width="14.33203125" customWidth="1"/>
    <col min="8" max="8" width="10" customWidth="1"/>
    <col min="9" max="9" width="12" customWidth="1"/>
    <col min="10" max="10" width="10" customWidth="1"/>
    <col min="11" max="12" width="14" customWidth="1"/>
    <col min="13" max="13" width="2.21875" customWidth="1" outlineLevel="1"/>
    <col min="14" max="19" width="7.5546875" customWidth="1" outlineLevel="1"/>
    <col min="20" max="20" width="2.21875" customWidth="1" outlineLevel="1"/>
    <col min="21" max="26" width="7.5546875" customWidth="1" outlineLevel="1"/>
    <col min="27" max="27" width="2.21875" customWidth="1" outlineLevel="1"/>
    <col min="28" max="28" width="11.44140625" customWidth="1"/>
    <col min="29" max="29" width="10.44140625" customWidth="1"/>
  </cols>
  <sheetData>
    <row r="1" spans="1:29" ht="27.75" customHeight="1" x14ac:dyDescent="0.3">
      <c r="A1" s="8" t="s">
        <v>14</v>
      </c>
      <c r="B1" s="60" t="s">
        <v>317</v>
      </c>
      <c r="C1" s="61"/>
      <c r="D1" s="61"/>
      <c r="E1" s="61"/>
      <c r="F1" s="61"/>
      <c r="G1" s="61"/>
      <c r="H1" s="61"/>
      <c r="I1" s="61"/>
      <c r="J1" s="61"/>
      <c r="K1" s="61"/>
      <c r="L1" s="61"/>
    </row>
    <row r="2" spans="1:29" x14ac:dyDescent="0.3">
      <c r="B2" s="65" t="s">
        <v>228</v>
      </c>
      <c r="C2" s="61"/>
      <c r="D2" s="61"/>
      <c r="E2" s="61"/>
      <c r="F2" s="61"/>
      <c r="G2" s="61"/>
      <c r="H2" s="61"/>
      <c r="I2" s="61"/>
      <c r="J2" s="61"/>
      <c r="K2" s="61"/>
      <c r="L2" s="61"/>
    </row>
    <row r="4" spans="1:29" ht="19.5" customHeight="1" x14ac:dyDescent="0.3">
      <c r="B4" s="64" t="s">
        <v>229</v>
      </c>
      <c r="C4" s="61"/>
      <c r="D4" s="61"/>
      <c r="E4" s="61"/>
      <c r="F4" s="61"/>
      <c r="G4" s="61"/>
      <c r="H4" s="61"/>
      <c r="I4" s="61"/>
      <c r="J4" s="61"/>
      <c r="K4" s="61"/>
      <c r="L4" s="61"/>
    </row>
    <row r="5" spans="1:29" x14ac:dyDescent="0.3">
      <c r="B5" s="5" t="s">
        <v>175</v>
      </c>
      <c r="C5" s="78"/>
      <c r="D5" s="79"/>
      <c r="E5" s="79"/>
      <c r="F5" s="79"/>
      <c r="G5" s="79"/>
      <c r="H5" s="79"/>
      <c r="I5" s="79"/>
      <c r="J5" s="79"/>
      <c r="K5" s="79"/>
      <c r="L5" s="79"/>
    </row>
    <row r="6" spans="1:29" x14ac:dyDescent="0.3">
      <c r="B6" s="5" t="s">
        <v>231</v>
      </c>
      <c r="C6" s="78"/>
      <c r="D6" s="79"/>
      <c r="E6" s="79"/>
      <c r="F6" s="79"/>
      <c r="G6" s="79"/>
      <c r="H6" s="79"/>
      <c r="I6" s="79"/>
      <c r="J6" s="79"/>
      <c r="K6" s="79"/>
      <c r="L6" s="79"/>
    </row>
    <row r="7" spans="1:29" x14ac:dyDescent="0.3">
      <c r="B7" s="5" t="s">
        <v>233</v>
      </c>
      <c r="C7" s="78" t="s">
        <v>49</v>
      </c>
      <c r="D7" s="79"/>
      <c r="E7" s="79"/>
      <c r="F7" s="5" t="s">
        <v>234</v>
      </c>
      <c r="H7" s="34">
        <v>2027</v>
      </c>
    </row>
    <row r="8" spans="1:29" x14ac:dyDescent="0.3">
      <c r="B8" s="5" t="s">
        <v>177</v>
      </c>
      <c r="C8" s="78"/>
      <c r="D8" s="79"/>
      <c r="E8" s="79"/>
      <c r="F8" s="5" t="s">
        <v>235</v>
      </c>
      <c r="H8" s="34">
        <v>6</v>
      </c>
    </row>
    <row r="10" spans="1:29" ht="19.5" customHeight="1" x14ac:dyDescent="0.3">
      <c r="B10" s="64" t="s">
        <v>236</v>
      </c>
      <c r="C10" s="61"/>
      <c r="D10" s="61"/>
      <c r="E10" s="61"/>
      <c r="F10" s="61"/>
      <c r="G10" s="61"/>
      <c r="H10" s="61"/>
      <c r="I10" s="61"/>
      <c r="J10" s="61"/>
      <c r="K10" s="61"/>
      <c r="L10" s="61"/>
    </row>
    <row r="11" spans="1:29" x14ac:dyDescent="0.3">
      <c r="B11" s="5" t="s">
        <v>73</v>
      </c>
      <c r="C11" s="74" t="str">
        <f>IFERROR(VLOOKUP($A$1,RULES,2,FALSE()),"")</f>
        <v>Full cost (SUHF)</v>
      </c>
      <c r="D11" s="61"/>
      <c r="E11" s="61"/>
      <c r="F11" s="5" t="s">
        <v>75</v>
      </c>
      <c r="H11" s="74" t="str">
        <f>IFERROR(VLOOKUP($A$1,RULES,4,FALSE()),"INDI base")</f>
        <v>INDI base</v>
      </c>
      <c r="I11" s="61"/>
      <c r="J11" s="61"/>
      <c r="K11" s="61"/>
      <c r="L11" s="61"/>
    </row>
    <row r="12" spans="1:29" x14ac:dyDescent="0.3">
      <c r="B12" s="5" t="s">
        <v>237</v>
      </c>
      <c r="C12" s="44">
        <f>IF($C$11="Full cost (SUHF)",$D$66,IFERROR(VLOOKUP($A$1,RULES,3,FALSE()),INDI_KI))</f>
        <v>0.28989999999999999</v>
      </c>
      <c r="F12" s="5" t="s">
        <v>76</v>
      </c>
      <c r="H12" s="35">
        <f>IFERROR(VLOOKUP($A$1,RULES,5,FALSE()),0)</f>
        <v>0</v>
      </c>
    </row>
    <row r="13" spans="1:29" x14ac:dyDescent="0.3">
      <c r="B13" s="5" t="s">
        <v>238</v>
      </c>
      <c r="C13" s="44">
        <f>MIN(LKP,IF(IFERROR(VLOOKUP($A$1,RULES,6,FALSE()),0)=0,LKP,VLOOKUP($A$1,RULES,6,FALSE())))</f>
        <v>0.59859999999999991</v>
      </c>
      <c r="F13" s="5" t="s">
        <v>78</v>
      </c>
      <c r="H13" s="3" t="str">
        <f>IFERROR(VLOOKUP($A$1,RULES,7,FALSE()),"Yes")</f>
        <v>Yes</v>
      </c>
    </row>
    <row r="14" spans="1:29" x14ac:dyDescent="0.3">
      <c r="B14" s="5" t="s">
        <v>239</v>
      </c>
      <c r="C14" s="36">
        <f>IFERROR(VLOOKUP($A$1,RULES,8,FALSE()),0)</f>
        <v>0</v>
      </c>
      <c r="F14" s="5" t="s">
        <v>240</v>
      </c>
      <c r="H14" s="30">
        <f>IFERROR(VLOOKUP($A$1,RULES,9,FALSE()),"")</f>
        <v>6</v>
      </c>
    </row>
    <row r="15" spans="1:29" ht="45.75" customHeight="1" x14ac:dyDescent="0.3">
      <c r="B15" s="5" t="s">
        <v>43</v>
      </c>
      <c r="C15" s="77" t="str">
        <f>IFERROR(VLOOKUP($A$1,RULES,10,FALSE()),"")</f>
        <v>Swedish Research Council (Vetenskapsrådet). Government research council — full cost coverage under the SUHF model; the OH rate on the calculation tab follows the selected department's INDI. Budget is entered in Prisma.</v>
      </c>
      <c r="D15" s="61"/>
      <c r="E15" s="61"/>
      <c r="F15" s="61"/>
      <c r="G15" s="61"/>
      <c r="H15" s="61"/>
      <c r="I15" s="61"/>
      <c r="J15" s="61"/>
      <c r="K15" s="61"/>
      <c r="L15" s="61"/>
      <c r="N15" s="75" t="s">
        <v>242</v>
      </c>
      <c r="O15" s="61"/>
      <c r="P15" s="61"/>
      <c r="Q15" s="61"/>
      <c r="R15" s="61"/>
      <c r="S15" s="61"/>
      <c r="T15" s="61"/>
      <c r="U15" s="61"/>
      <c r="V15" s="61"/>
      <c r="W15" s="61"/>
      <c r="X15" s="61"/>
      <c r="Y15" s="61"/>
      <c r="Z15" s="61"/>
      <c r="AA15" s="61"/>
      <c r="AB15" s="61"/>
      <c r="AC15" s="61"/>
    </row>
    <row r="16" spans="1:29" x14ac:dyDescent="0.3">
      <c r="M16" s="50"/>
      <c r="N16" s="76" t="s">
        <v>243</v>
      </c>
      <c r="O16" s="61"/>
      <c r="P16" s="61"/>
      <c r="Q16" s="61"/>
      <c r="R16" s="61"/>
      <c r="S16" s="61"/>
      <c r="T16" s="50"/>
      <c r="U16" s="76" t="s">
        <v>244</v>
      </c>
      <c r="V16" s="61"/>
      <c r="W16" s="61"/>
      <c r="X16" s="61"/>
      <c r="Y16" s="61"/>
      <c r="Z16" s="61"/>
      <c r="AA16" s="50"/>
      <c r="AB16" s="76" t="s">
        <v>245</v>
      </c>
      <c r="AC16" s="61"/>
    </row>
    <row r="17" spans="2:29" ht="30" customHeight="1" x14ac:dyDescent="0.3">
      <c r="B17" s="51" t="s">
        <v>246</v>
      </c>
      <c r="C17" s="51" t="s">
        <v>247</v>
      </c>
      <c r="D17" s="51" t="s">
        <v>248</v>
      </c>
      <c r="E17" s="51" t="s">
        <v>249</v>
      </c>
      <c r="F17" s="52">
        <f>IF(1&lt;=$H$8,$H$7+0,"")</f>
        <v>2027</v>
      </c>
      <c r="G17" s="52">
        <f>IF(2&lt;=$H$8,$H$7+1,"")</f>
        <v>2028</v>
      </c>
      <c r="H17" s="52">
        <f>IF(3&lt;=$H$8,$H$7+2,"")</f>
        <v>2029</v>
      </c>
      <c r="I17" s="52">
        <f>IF(4&lt;=$H$8,$H$7+3,"")</f>
        <v>2030</v>
      </c>
      <c r="J17" s="52">
        <f>IF(5&lt;=$H$8,$H$7+4,"")</f>
        <v>2031</v>
      </c>
      <c r="K17" s="52">
        <f>IF(6&lt;=$H$8,$H$7+5,"")</f>
        <v>2032</v>
      </c>
      <c r="L17" s="51" t="s">
        <v>250</v>
      </c>
      <c r="M17" s="51"/>
      <c r="N17" s="52">
        <f t="shared" ref="N17:S17" si="0">F$17</f>
        <v>2027</v>
      </c>
      <c r="O17" s="52">
        <f t="shared" si="0"/>
        <v>2028</v>
      </c>
      <c r="P17" s="52">
        <f t="shared" si="0"/>
        <v>2029</v>
      </c>
      <c r="Q17" s="52">
        <f t="shared" si="0"/>
        <v>2030</v>
      </c>
      <c r="R17" s="52">
        <f t="shared" si="0"/>
        <v>2031</v>
      </c>
      <c r="S17" s="52">
        <f t="shared" si="0"/>
        <v>2032</v>
      </c>
      <c r="T17" s="51"/>
      <c r="U17" s="52">
        <f t="shared" ref="U17:Z17" si="1">F$17</f>
        <v>2027</v>
      </c>
      <c r="V17" s="52">
        <f t="shared" si="1"/>
        <v>2028</v>
      </c>
      <c r="W17" s="52">
        <f t="shared" si="1"/>
        <v>2029</v>
      </c>
      <c r="X17" s="52">
        <f t="shared" si="1"/>
        <v>2030</v>
      </c>
      <c r="Y17" s="52">
        <f t="shared" si="1"/>
        <v>2031</v>
      </c>
      <c r="Z17" s="52">
        <f t="shared" si="1"/>
        <v>2032</v>
      </c>
      <c r="AA17" s="51"/>
      <c r="AB17" s="51" t="s">
        <v>251</v>
      </c>
      <c r="AC17" s="51" t="s">
        <v>252</v>
      </c>
    </row>
    <row r="18" spans="2:29" ht="14.25" customHeight="1" x14ac:dyDescent="0.3">
      <c r="B18" s="64" t="s">
        <v>253</v>
      </c>
      <c r="C18" s="61"/>
      <c r="D18" s="61"/>
      <c r="E18" s="61"/>
      <c r="F18" s="61"/>
      <c r="G18" s="61"/>
      <c r="H18" s="61"/>
      <c r="I18" s="61"/>
      <c r="J18" s="61"/>
      <c r="K18" s="61"/>
      <c r="L18" s="61"/>
      <c r="M18" s="9"/>
      <c r="N18" s="64" t="s">
        <v>254</v>
      </c>
      <c r="O18" s="61"/>
      <c r="P18" s="61"/>
      <c r="Q18" s="61"/>
      <c r="R18" s="61"/>
      <c r="S18" s="61"/>
      <c r="T18" s="9"/>
      <c r="U18" s="64" t="s">
        <v>254</v>
      </c>
      <c r="V18" s="61"/>
      <c r="W18" s="61"/>
      <c r="X18" s="61"/>
      <c r="Y18" s="61"/>
      <c r="Z18" s="61"/>
      <c r="AA18" s="9"/>
      <c r="AB18" s="9"/>
      <c r="AC18" s="9"/>
    </row>
    <row r="19" spans="2:29" x14ac:dyDescent="0.3">
      <c r="B19" s="1" t="s">
        <v>316</v>
      </c>
      <c r="C19" s="38"/>
      <c r="D19" s="39"/>
      <c r="E19" s="34">
        <v>4</v>
      </c>
      <c r="F19" s="13">
        <f t="shared" ref="F19:F26" si="2">IF(1&lt;=$H$8,$C19*IF(U19="",IF($E19="",12,$E19),U19)*IF(N19="",$D19,N19)*(1+SAL_IDX)^0,0)</f>
        <v>0</v>
      </c>
      <c r="G19" s="13">
        <f t="shared" ref="G19:G26" si="3">IF(2&lt;=$H$8,$C19*IF(V19="",IF($E19="",12,$E19),V19)*IF(O19="",$D19,O19)*(1+SAL_IDX)^1,0)</f>
        <v>0</v>
      </c>
      <c r="H19" s="13">
        <f t="shared" ref="H19:H26" si="4">IF(3&lt;=$H$8,$C19*IF(W19="",IF($E19="",12,$E19),W19)*IF(P19="",$D19,P19)*(1+SAL_IDX)^2,0)</f>
        <v>0</v>
      </c>
      <c r="I19" s="13">
        <f t="shared" ref="I19:I26" si="5">IF(4&lt;=$H$8,$C19*IF(X19="",IF($E19="",12,$E19),X19)*IF(Q19="",$D19,Q19)*(1+SAL_IDX)^3,0)</f>
        <v>0</v>
      </c>
      <c r="J19" s="13">
        <f t="shared" ref="J19:J26" si="6">IF(5&lt;=$H$8,$C19*IF(Y19="",IF($E19="",12,$E19),Y19)*IF(R19="",$D19,R19)*(1+SAL_IDX)^4,0)</f>
        <v>0</v>
      </c>
      <c r="K19" s="13">
        <f t="shared" ref="K19:K26" si="7">IF(6&lt;=$H$8,$C19*IF(Z19="",IF($E19="",12,$E19),Z19)*IF(S19="",$D19,S19)*(1+SAL_IDX)^5,0)</f>
        <v>0</v>
      </c>
      <c r="L19" s="13">
        <f t="shared" ref="L19:L26" si="8">SUM(F19:K19)</f>
        <v>0</v>
      </c>
      <c r="M19" s="50"/>
      <c r="N19" s="39"/>
      <c r="O19" s="39"/>
      <c r="P19" s="39"/>
      <c r="Q19" s="39"/>
      <c r="R19" s="39"/>
      <c r="S19" s="39"/>
      <c r="T19" s="50"/>
      <c r="U19" s="53"/>
      <c r="V19" s="53"/>
      <c r="W19" s="53"/>
      <c r="X19" s="53"/>
      <c r="Y19" s="53"/>
      <c r="Z19" s="53"/>
      <c r="AA19" s="50"/>
      <c r="AB19" s="54">
        <f t="shared" ref="AB19:AB26" si="9">SUMPRODUCT(($N$17:$S$17&lt;&gt;"")*((N19:S19="")*$D19+(N19:S19&lt;&gt;"")*N19:S19)*((U19:Z19="")*IF($E19="",12,$E19)+(U19:Z19&lt;&gt;"")*U19:Z19))</f>
        <v>0</v>
      </c>
      <c r="AC19" s="14" t="str">
        <f t="shared" ref="AC19:AC26" si="10">IF(OR($H$8=0,AB19=0),"",AB19/(12*$H$8))</f>
        <v/>
      </c>
    </row>
    <row r="20" spans="2:29" x14ac:dyDescent="0.3">
      <c r="B20" s="1"/>
      <c r="C20" s="38"/>
      <c r="D20" s="39"/>
      <c r="E20" s="34">
        <v>12</v>
      </c>
      <c r="F20" s="13">
        <f t="shared" si="2"/>
        <v>0</v>
      </c>
      <c r="G20" s="13">
        <f t="shared" si="3"/>
        <v>0</v>
      </c>
      <c r="H20" s="13">
        <f t="shared" si="4"/>
        <v>0</v>
      </c>
      <c r="I20" s="13">
        <f t="shared" si="5"/>
        <v>0</v>
      </c>
      <c r="J20" s="13">
        <f t="shared" si="6"/>
        <v>0</v>
      </c>
      <c r="K20" s="13">
        <f t="shared" si="7"/>
        <v>0</v>
      </c>
      <c r="L20" s="13">
        <f t="shared" si="8"/>
        <v>0</v>
      </c>
      <c r="M20" s="50"/>
      <c r="N20" s="39"/>
      <c r="O20" s="39"/>
      <c r="P20" s="39"/>
      <c r="Q20" s="39"/>
      <c r="R20" s="39"/>
      <c r="S20" s="39"/>
      <c r="T20" s="50"/>
      <c r="U20" s="53"/>
      <c r="V20" s="53"/>
      <c r="W20" s="53"/>
      <c r="X20" s="53"/>
      <c r="Y20" s="53"/>
      <c r="Z20" s="53"/>
      <c r="AA20" s="50"/>
      <c r="AB20" s="54">
        <f t="shared" si="9"/>
        <v>0</v>
      </c>
      <c r="AC20" s="14" t="str">
        <f t="shared" si="10"/>
        <v/>
      </c>
    </row>
    <row r="21" spans="2:29" x14ac:dyDescent="0.3">
      <c r="B21" s="1"/>
      <c r="C21" s="38"/>
      <c r="D21" s="39"/>
      <c r="E21" s="34">
        <v>12</v>
      </c>
      <c r="F21" s="13">
        <f t="shared" si="2"/>
        <v>0</v>
      </c>
      <c r="G21" s="13">
        <f t="shared" si="3"/>
        <v>0</v>
      </c>
      <c r="H21" s="13">
        <f t="shared" si="4"/>
        <v>0</v>
      </c>
      <c r="I21" s="13">
        <f t="shared" si="5"/>
        <v>0</v>
      </c>
      <c r="J21" s="13">
        <f t="shared" si="6"/>
        <v>0</v>
      </c>
      <c r="K21" s="13">
        <f t="shared" si="7"/>
        <v>0</v>
      </c>
      <c r="L21" s="13">
        <f t="shared" si="8"/>
        <v>0</v>
      </c>
      <c r="M21" s="50"/>
      <c r="N21" s="39"/>
      <c r="O21" s="39"/>
      <c r="P21" s="39"/>
      <c r="Q21" s="39"/>
      <c r="R21" s="39"/>
      <c r="S21" s="39"/>
      <c r="T21" s="50"/>
      <c r="U21" s="53"/>
      <c r="V21" s="53"/>
      <c r="W21" s="53"/>
      <c r="X21" s="53"/>
      <c r="Y21" s="53"/>
      <c r="Z21" s="53"/>
      <c r="AA21" s="50"/>
      <c r="AB21" s="54">
        <f t="shared" si="9"/>
        <v>0</v>
      </c>
      <c r="AC21" s="14" t="str">
        <f t="shared" si="10"/>
        <v/>
      </c>
    </row>
    <row r="22" spans="2:29" x14ac:dyDescent="0.3">
      <c r="B22" s="1"/>
      <c r="C22" s="38"/>
      <c r="D22" s="39"/>
      <c r="E22" s="34">
        <v>12</v>
      </c>
      <c r="F22" s="13">
        <f t="shared" si="2"/>
        <v>0</v>
      </c>
      <c r="G22" s="13">
        <f t="shared" si="3"/>
        <v>0</v>
      </c>
      <c r="H22" s="13">
        <f t="shared" si="4"/>
        <v>0</v>
      </c>
      <c r="I22" s="13">
        <f t="shared" si="5"/>
        <v>0</v>
      </c>
      <c r="J22" s="13">
        <f t="shared" si="6"/>
        <v>0</v>
      </c>
      <c r="K22" s="13">
        <f t="shared" si="7"/>
        <v>0</v>
      </c>
      <c r="L22" s="13">
        <f t="shared" si="8"/>
        <v>0</v>
      </c>
      <c r="M22" s="50"/>
      <c r="N22" s="39"/>
      <c r="O22" s="39"/>
      <c r="P22" s="39"/>
      <c r="Q22" s="39"/>
      <c r="R22" s="39"/>
      <c r="S22" s="39"/>
      <c r="T22" s="50"/>
      <c r="U22" s="53"/>
      <c r="V22" s="53"/>
      <c r="W22" s="53"/>
      <c r="X22" s="53"/>
      <c r="Y22" s="53"/>
      <c r="Z22" s="53"/>
      <c r="AA22" s="50"/>
      <c r="AB22" s="54">
        <f t="shared" si="9"/>
        <v>0</v>
      </c>
      <c r="AC22" s="14" t="str">
        <f t="shared" si="10"/>
        <v/>
      </c>
    </row>
    <row r="23" spans="2:29" x14ac:dyDescent="0.3">
      <c r="B23" s="1"/>
      <c r="C23" s="38"/>
      <c r="D23" s="39"/>
      <c r="E23" s="34">
        <v>12</v>
      </c>
      <c r="F23" s="13">
        <f t="shared" si="2"/>
        <v>0</v>
      </c>
      <c r="G23" s="13">
        <f t="shared" si="3"/>
        <v>0</v>
      </c>
      <c r="H23" s="13">
        <f t="shared" si="4"/>
        <v>0</v>
      </c>
      <c r="I23" s="13">
        <f t="shared" si="5"/>
        <v>0</v>
      </c>
      <c r="J23" s="13">
        <f t="shared" si="6"/>
        <v>0</v>
      </c>
      <c r="K23" s="13">
        <f t="shared" si="7"/>
        <v>0</v>
      </c>
      <c r="L23" s="13">
        <f t="shared" si="8"/>
        <v>0</v>
      </c>
      <c r="M23" s="50"/>
      <c r="N23" s="39"/>
      <c r="O23" s="39"/>
      <c r="P23" s="39"/>
      <c r="Q23" s="39"/>
      <c r="R23" s="39"/>
      <c r="S23" s="39"/>
      <c r="T23" s="50"/>
      <c r="U23" s="53"/>
      <c r="V23" s="53"/>
      <c r="W23" s="53"/>
      <c r="X23" s="53"/>
      <c r="Y23" s="53"/>
      <c r="Z23" s="53"/>
      <c r="AA23" s="50"/>
      <c r="AB23" s="54">
        <f t="shared" si="9"/>
        <v>0</v>
      </c>
      <c r="AC23" s="14" t="str">
        <f t="shared" si="10"/>
        <v/>
      </c>
    </row>
    <row r="24" spans="2:29" x14ac:dyDescent="0.3">
      <c r="B24" s="1"/>
      <c r="C24" s="38"/>
      <c r="D24" s="39"/>
      <c r="E24" s="34">
        <v>12</v>
      </c>
      <c r="F24" s="13">
        <f t="shared" si="2"/>
        <v>0</v>
      </c>
      <c r="G24" s="13">
        <f t="shared" si="3"/>
        <v>0</v>
      </c>
      <c r="H24" s="13">
        <f t="shared" si="4"/>
        <v>0</v>
      </c>
      <c r="I24" s="13">
        <f t="shared" si="5"/>
        <v>0</v>
      </c>
      <c r="J24" s="13">
        <f t="shared" si="6"/>
        <v>0</v>
      </c>
      <c r="K24" s="13">
        <f t="shared" si="7"/>
        <v>0</v>
      </c>
      <c r="L24" s="13">
        <f t="shared" si="8"/>
        <v>0</v>
      </c>
      <c r="M24" s="50"/>
      <c r="N24" s="39"/>
      <c r="O24" s="39"/>
      <c r="P24" s="39"/>
      <c r="Q24" s="39"/>
      <c r="R24" s="39"/>
      <c r="S24" s="39"/>
      <c r="T24" s="50"/>
      <c r="U24" s="53"/>
      <c r="V24" s="53"/>
      <c r="W24" s="53"/>
      <c r="X24" s="53"/>
      <c r="Y24" s="53"/>
      <c r="Z24" s="53"/>
      <c r="AA24" s="50"/>
      <c r="AB24" s="54">
        <f t="shared" si="9"/>
        <v>0</v>
      </c>
      <c r="AC24" s="14" t="str">
        <f t="shared" si="10"/>
        <v/>
      </c>
    </row>
    <row r="25" spans="2:29" x14ac:dyDescent="0.3">
      <c r="B25" s="1"/>
      <c r="C25" s="38"/>
      <c r="D25" s="39"/>
      <c r="E25" s="34">
        <v>12</v>
      </c>
      <c r="F25" s="13">
        <f t="shared" si="2"/>
        <v>0</v>
      </c>
      <c r="G25" s="13">
        <f t="shared" si="3"/>
        <v>0</v>
      </c>
      <c r="H25" s="13">
        <f t="shared" si="4"/>
        <v>0</v>
      </c>
      <c r="I25" s="13">
        <f t="shared" si="5"/>
        <v>0</v>
      </c>
      <c r="J25" s="13">
        <f t="shared" si="6"/>
        <v>0</v>
      </c>
      <c r="K25" s="13">
        <f t="shared" si="7"/>
        <v>0</v>
      </c>
      <c r="L25" s="13">
        <f t="shared" si="8"/>
        <v>0</v>
      </c>
      <c r="M25" s="50"/>
      <c r="N25" s="39"/>
      <c r="O25" s="39"/>
      <c r="P25" s="39"/>
      <c r="Q25" s="39"/>
      <c r="R25" s="39"/>
      <c r="S25" s="39"/>
      <c r="T25" s="50"/>
      <c r="U25" s="53"/>
      <c r="V25" s="53"/>
      <c r="W25" s="53"/>
      <c r="X25" s="53"/>
      <c r="Y25" s="53"/>
      <c r="Z25" s="53"/>
      <c r="AA25" s="50"/>
      <c r="AB25" s="54">
        <f t="shared" si="9"/>
        <v>0</v>
      </c>
      <c r="AC25" s="14" t="str">
        <f t="shared" si="10"/>
        <v/>
      </c>
    </row>
    <row r="26" spans="2:29" x14ac:dyDescent="0.3">
      <c r="B26" s="1"/>
      <c r="C26" s="38"/>
      <c r="D26" s="39"/>
      <c r="E26" s="34">
        <v>12</v>
      </c>
      <c r="F26" s="13">
        <f t="shared" si="2"/>
        <v>0</v>
      </c>
      <c r="G26" s="13">
        <f t="shared" si="3"/>
        <v>0</v>
      </c>
      <c r="H26" s="13">
        <f t="shared" si="4"/>
        <v>0</v>
      </c>
      <c r="I26" s="13">
        <f t="shared" si="5"/>
        <v>0</v>
      </c>
      <c r="J26" s="13">
        <f t="shared" si="6"/>
        <v>0</v>
      </c>
      <c r="K26" s="13">
        <f t="shared" si="7"/>
        <v>0</v>
      </c>
      <c r="L26" s="13">
        <f t="shared" si="8"/>
        <v>0</v>
      </c>
      <c r="M26" s="50"/>
      <c r="N26" s="39"/>
      <c r="O26" s="39"/>
      <c r="P26" s="39"/>
      <c r="Q26" s="39"/>
      <c r="R26" s="39"/>
      <c r="S26" s="39"/>
      <c r="T26" s="50"/>
      <c r="U26" s="53"/>
      <c r="V26" s="53"/>
      <c r="W26" s="53"/>
      <c r="X26" s="53"/>
      <c r="Y26" s="53"/>
      <c r="Z26" s="53"/>
      <c r="AA26" s="50"/>
      <c r="AB26" s="54">
        <f t="shared" si="9"/>
        <v>0</v>
      </c>
      <c r="AC26" s="14" t="str">
        <f t="shared" si="10"/>
        <v/>
      </c>
    </row>
    <row r="27" spans="2:29" x14ac:dyDescent="0.3">
      <c r="B27" s="6" t="s">
        <v>258</v>
      </c>
      <c r="M27" s="50"/>
      <c r="N27" s="69" t="s">
        <v>259</v>
      </c>
      <c r="O27" s="61"/>
      <c r="P27" s="61"/>
      <c r="Q27" s="61"/>
      <c r="R27" s="61"/>
      <c r="S27" s="61"/>
      <c r="T27" s="50"/>
      <c r="U27" s="69" t="s">
        <v>259</v>
      </c>
      <c r="V27" s="61"/>
      <c r="W27" s="61"/>
      <c r="X27" s="61"/>
      <c r="Y27" s="61"/>
      <c r="Z27" s="61"/>
      <c r="AA27" s="50"/>
    </row>
    <row r="28" spans="2:29" x14ac:dyDescent="0.3">
      <c r="B28" s="1"/>
      <c r="C28" s="1"/>
      <c r="D28" s="39"/>
      <c r="E28" s="34">
        <v>12</v>
      </c>
      <c r="F28" s="13">
        <f>IFERROR(IF(AND(1&lt;=$H$8,$C28&lt;&gt;""),INDEX(DR_VAL,MIN(1,4),MATCH($C28,DR_KAT,0))*IF(N28="",$D28,N28)*IF(U28="",IF($E28="",12,$E28),U28),0),0)</f>
        <v>0</v>
      </c>
      <c r="G28" s="13">
        <f>IFERROR(IF(AND(2&lt;=$H$8,$C28&lt;&gt;""),INDEX(DR_VAL,MIN(2,4),MATCH($C28,DR_KAT,0))*IF(O28="",$D28,O28)*IF(V28="",IF($E28="",12,$E28),V28),0),0)</f>
        <v>0</v>
      </c>
      <c r="H28" s="13">
        <f>IFERROR(IF(AND(3&lt;=$H$8,$C28&lt;&gt;""),INDEX(DR_VAL,MIN(3,4),MATCH($C28,DR_KAT,0))*IF(P28="",$D28,P28)*IF(W28="",IF($E28="",12,$E28),W28),0),0)</f>
        <v>0</v>
      </c>
      <c r="I28" s="13">
        <f>IFERROR(IF(AND(4&lt;=$H$8,$C28&lt;&gt;""),INDEX(DR_VAL,MIN(4,4),MATCH($C28,DR_KAT,0))*IF(Q28="",$D28,Q28)*IF(X28="",IF($E28="",12,$E28),X28),0),0)</f>
        <v>0</v>
      </c>
      <c r="J28" s="13">
        <f>IFERROR(IF(AND(5&lt;=$H$8,$C28&lt;&gt;""),INDEX(DR_VAL,MIN(5,4),MATCH($C28,DR_KAT,0))*IF(R28="",$D28,R28)*IF(Y28="",IF($E28="",12,$E28),Y28),0),0)</f>
        <v>0</v>
      </c>
      <c r="K28" s="13">
        <f>IFERROR(IF(AND(6&lt;=$H$8,$C28&lt;&gt;""),INDEX(DR_VAL,MIN(6,4),MATCH($C28,DR_KAT,0))*IF(S28="",$D28,S28)*IF(Z28="",IF($E28="",12,$E28),Z28),0),0)</f>
        <v>0</v>
      </c>
      <c r="L28" s="13">
        <f t="shared" ref="L28:L34" si="11">SUM(F28:K28)</f>
        <v>0</v>
      </c>
      <c r="M28" s="50"/>
      <c r="N28" s="39"/>
      <c r="O28" s="39"/>
      <c r="P28" s="39"/>
      <c r="Q28" s="39"/>
      <c r="R28" s="39"/>
      <c r="S28" s="39"/>
      <c r="T28" s="50"/>
      <c r="U28" s="53"/>
      <c r="V28" s="53"/>
      <c r="W28" s="53"/>
      <c r="X28" s="53"/>
      <c r="Y28" s="53"/>
      <c r="Z28" s="53"/>
      <c r="AA28" s="50"/>
      <c r="AB28" s="54">
        <f>SUMPRODUCT(($N$17:$S$17&lt;&gt;"")*((N28:S28="")*$D28+(N28:S28&lt;&gt;"")*N28:S28)*((U28:Z28="")*IF($E28="",12,$E28)+(U28:Z28&lt;&gt;"")*U28:Z28))</f>
        <v>0</v>
      </c>
      <c r="AC28" s="14" t="str">
        <f>IF(OR($H$8=0,AB28=0),"",AB28/(12*$H$8))</f>
        <v/>
      </c>
    </row>
    <row r="29" spans="2:29" x14ac:dyDescent="0.3">
      <c r="B29" s="1"/>
      <c r="C29" s="1"/>
      <c r="D29" s="39"/>
      <c r="E29" s="34">
        <v>12</v>
      </c>
      <c r="F29" s="13">
        <f>IFERROR(IF(AND(1&lt;=$H$8,$C29&lt;&gt;""),INDEX(DR_VAL,MIN(1,4),MATCH($C29,DR_KAT,0))*IF(N29="",$D29,N29)*IF(U29="",IF($E29="",12,$E29),U29),0),0)</f>
        <v>0</v>
      </c>
      <c r="G29" s="13">
        <f>IFERROR(IF(AND(2&lt;=$H$8,$C29&lt;&gt;""),INDEX(DR_VAL,MIN(2,4),MATCH($C29,DR_KAT,0))*IF(O29="",$D29,O29)*IF(V29="",IF($E29="",12,$E29),V29),0),0)</f>
        <v>0</v>
      </c>
      <c r="H29" s="13">
        <f>IFERROR(IF(AND(3&lt;=$H$8,$C29&lt;&gt;""),INDEX(DR_VAL,MIN(3,4),MATCH($C29,DR_KAT,0))*IF(P29="",$D29,P29)*IF(W29="",IF($E29="",12,$E29),W29),0),0)</f>
        <v>0</v>
      </c>
      <c r="I29" s="13">
        <f>IFERROR(IF(AND(4&lt;=$H$8,$C29&lt;&gt;""),INDEX(DR_VAL,MIN(4,4),MATCH($C29,DR_KAT,0))*IF(Q29="",$D29,Q29)*IF(X29="",IF($E29="",12,$E29),X29),0),0)</f>
        <v>0</v>
      </c>
      <c r="J29" s="13">
        <f>IFERROR(IF(AND(5&lt;=$H$8,$C29&lt;&gt;""),INDEX(DR_VAL,MIN(5,4),MATCH($C29,DR_KAT,0))*IF(R29="",$D29,R29)*IF(Y29="",IF($E29="",12,$E29),Y29),0),0)</f>
        <v>0</v>
      </c>
      <c r="K29" s="13">
        <f>IFERROR(IF(AND(6&lt;=$H$8,$C29&lt;&gt;""),INDEX(DR_VAL,MIN(6,4),MATCH($C29,DR_KAT,0))*IF(S29="",$D29,S29)*IF(Z29="",IF($E29="",12,$E29),Z29),0),0)</f>
        <v>0</v>
      </c>
      <c r="L29" s="13">
        <f t="shared" si="11"/>
        <v>0</v>
      </c>
      <c r="M29" s="50"/>
      <c r="N29" s="39"/>
      <c r="O29" s="39"/>
      <c r="P29" s="39"/>
      <c r="Q29" s="39"/>
      <c r="R29" s="39"/>
      <c r="S29" s="39"/>
      <c r="T29" s="50"/>
      <c r="U29" s="53"/>
      <c r="V29" s="53"/>
      <c r="W29" s="53"/>
      <c r="X29" s="53"/>
      <c r="Y29" s="53"/>
      <c r="Z29" s="53"/>
      <c r="AA29" s="50"/>
      <c r="AB29" s="54">
        <f>SUMPRODUCT(($N$17:$S$17&lt;&gt;"")*((N29:S29="")*$D29+(N29:S29&lt;&gt;"")*N29:S29)*((U29:Z29="")*IF($E29="",12,$E29)+(U29:Z29&lt;&gt;"")*U29:Z29))</f>
        <v>0</v>
      </c>
      <c r="AC29" s="14" t="str">
        <f>IF(OR($H$8=0,AB29=0),"",AB29/(12*$H$8))</f>
        <v/>
      </c>
    </row>
    <row r="30" spans="2:29" x14ac:dyDescent="0.3">
      <c r="B30" s="1"/>
      <c r="C30" s="1"/>
      <c r="D30" s="39"/>
      <c r="E30" s="34">
        <v>12</v>
      </c>
      <c r="F30" s="13">
        <f>IFERROR(IF(AND(1&lt;=$H$8,$C30&lt;&gt;""),INDEX(DR_VAL,MIN(1,4),MATCH($C30,DR_KAT,0))*IF(N30="",$D30,N30)*IF(U30="",IF($E30="",12,$E30),U30),0),0)</f>
        <v>0</v>
      </c>
      <c r="G30" s="13">
        <f>IFERROR(IF(AND(2&lt;=$H$8,$C30&lt;&gt;""),INDEX(DR_VAL,MIN(2,4),MATCH($C30,DR_KAT,0))*IF(O30="",$D30,O30)*IF(V30="",IF($E30="",12,$E30),V30),0),0)</f>
        <v>0</v>
      </c>
      <c r="H30" s="13">
        <f>IFERROR(IF(AND(3&lt;=$H$8,$C30&lt;&gt;""),INDEX(DR_VAL,MIN(3,4),MATCH($C30,DR_KAT,0))*IF(P30="",$D30,P30)*IF(W30="",IF($E30="",12,$E30),W30),0),0)</f>
        <v>0</v>
      </c>
      <c r="I30" s="13">
        <f>IFERROR(IF(AND(4&lt;=$H$8,$C30&lt;&gt;""),INDEX(DR_VAL,MIN(4,4),MATCH($C30,DR_KAT,0))*IF(Q30="",$D30,Q30)*IF(X30="",IF($E30="",12,$E30),X30),0),0)</f>
        <v>0</v>
      </c>
      <c r="J30" s="13">
        <f>IFERROR(IF(AND(5&lt;=$H$8,$C30&lt;&gt;""),INDEX(DR_VAL,MIN(5,4),MATCH($C30,DR_KAT,0))*IF(R30="",$D30,R30)*IF(Y30="",IF($E30="",12,$E30),Y30),0),0)</f>
        <v>0</v>
      </c>
      <c r="K30" s="13">
        <f>IFERROR(IF(AND(6&lt;=$H$8,$C30&lt;&gt;""),INDEX(DR_VAL,MIN(6,4),MATCH($C30,DR_KAT,0))*IF(S30="",$D30,S30)*IF(Z30="",IF($E30="",12,$E30),Z30),0),0)</f>
        <v>0</v>
      </c>
      <c r="L30" s="13">
        <f t="shared" si="11"/>
        <v>0</v>
      </c>
      <c r="M30" s="50"/>
      <c r="N30" s="39"/>
      <c r="O30" s="39"/>
      <c r="P30" s="39"/>
      <c r="Q30" s="39"/>
      <c r="R30" s="39"/>
      <c r="S30" s="39"/>
      <c r="T30" s="50"/>
      <c r="U30" s="53"/>
      <c r="V30" s="53"/>
      <c r="W30" s="53"/>
      <c r="X30" s="53"/>
      <c r="Y30" s="53"/>
      <c r="Z30" s="53"/>
      <c r="AA30" s="50"/>
      <c r="AB30" s="54">
        <f>SUMPRODUCT(($N$17:$S$17&lt;&gt;"")*((N30:S30="")*$D30+(N30:S30&lt;&gt;"")*N30:S30)*((U30:Z30="")*IF($E30="",12,$E30)+(U30:Z30&lt;&gt;"")*U30:Z30))</f>
        <v>0</v>
      </c>
      <c r="AC30" s="14" t="str">
        <f>IF(OR($H$8=0,AB30=0),"",AB30/(12*$H$8))</f>
        <v/>
      </c>
    </row>
    <row r="31" spans="2:29" x14ac:dyDescent="0.3">
      <c r="B31" s="1"/>
      <c r="C31" s="1"/>
      <c r="D31" s="39"/>
      <c r="E31" s="34">
        <v>12</v>
      </c>
      <c r="F31" s="13">
        <f>IFERROR(IF(AND(1&lt;=$H$8,$C31&lt;&gt;""),INDEX(DR_VAL,MIN(1,4),MATCH($C31,DR_KAT,0))*IF(N31="",$D31,N31)*IF(U31="",IF($E31="",12,$E31),U31),0),0)</f>
        <v>0</v>
      </c>
      <c r="G31" s="13">
        <f>IFERROR(IF(AND(2&lt;=$H$8,$C31&lt;&gt;""),INDEX(DR_VAL,MIN(2,4),MATCH($C31,DR_KAT,0))*IF(O31="",$D31,O31)*IF(V31="",IF($E31="",12,$E31),V31),0),0)</f>
        <v>0</v>
      </c>
      <c r="H31" s="13">
        <f>IFERROR(IF(AND(3&lt;=$H$8,$C31&lt;&gt;""),INDEX(DR_VAL,MIN(3,4),MATCH($C31,DR_KAT,0))*IF(P31="",$D31,P31)*IF(W31="",IF($E31="",12,$E31),W31),0),0)</f>
        <v>0</v>
      </c>
      <c r="I31" s="13">
        <f>IFERROR(IF(AND(4&lt;=$H$8,$C31&lt;&gt;""),INDEX(DR_VAL,MIN(4,4),MATCH($C31,DR_KAT,0))*IF(Q31="",$D31,Q31)*IF(X31="",IF($E31="",12,$E31),X31),0),0)</f>
        <v>0</v>
      </c>
      <c r="J31" s="13">
        <f>IFERROR(IF(AND(5&lt;=$H$8,$C31&lt;&gt;""),INDEX(DR_VAL,MIN(5,4),MATCH($C31,DR_KAT,0))*IF(R31="",$D31,R31)*IF(Y31="",IF($E31="",12,$E31),Y31),0),0)</f>
        <v>0</v>
      </c>
      <c r="K31" s="13">
        <f>IFERROR(IF(AND(6&lt;=$H$8,$C31&lt;&gt;""),INDEX(DR_VAL,MIN(6,4),MATCH($C31,DR_KAT,0))*IF(S31="",$D31,S31)*IF(Z31="",IF($E31="",12,$E31),Z31),0),0)</f>
        <v>0</v>
      </c>
      <c r="L31" s="13">
        <f t="shared" si="11"/>
        <v>0</v>
      </c>
      <c r="M31" s="50"/>
      <c r="N31" s="39"/>
      <c r="O31" s="39"/>
      <c r="P31" s="39"/>
      <c r="Q31" s="39"/>
      <c r="R31" s="39"/>
      <c r="S31" s="39"/>
      <c r="T31" s="50"/>
      <c r="U31" s="53"/>
      <c r="V31" s="53"/>
      <c r="W31" s="53"/>
      <c r="X31" s="53"/>
      <c r="Y31" s="53"/>
      <c r="Z31" s="53"/>
      <c r="AA31" s="50"/>
      <c r="AB31" s="54">
        <f>SUMPRODUCT(($N$17:$S$17&lt;&gt;"")*((N31:S31="")*$D31+(N31:S31&lt;&gt;"")*N31:S31)*((U31:Z31="")*IF($E31="",12,$E31)+(U31:Z31&lt;&gt;"")*U31:Z31))</f>
        <v>0</v>
      </c>
      <c r="AC31" s="14" t="str">
        <f>IF(OR($H$8=0,AB31=0),"",AB31/(12*$H$8))</f>
        <v/>
      </c>
    </row>
    <row r="32" spans="2:29" x14ac:dyDescent="0.3">
      <c r="B32" s="6" t="s">
        <v>261</v>
      </c>
      <c r="F32" s="15">
        <f t="shared" ref="F32:K32" si="12">SUM(F19:F26)+SUM(F28:F31)</f>
        <v>0</v>
      </c>
      <c r="G32" s="15">
        <f t="shared" si="12"/>
        <v>0</v>
      </c>
      <c r="H32" s="15">
        <f t="shared" si="12"/>
        <v>0</v>
      </c>
      <c r="I32" s="15">
        <f t="shared" si="12"/>
        <v>0</v>
      </c>
      <c r="J32" s="15">
        <f t="shared" si="12"/>
        <v>0</v>
      </c>
      <c r="K32" s="15">
        <f t="shared" si="12"/>
        <v>0</v>
      </c>
      <c r="L32" s="15">
        <f t="shared" si="11"/>
        <v>0</v>
      </c>
    </row>
    <row r="33" spans="2:12" x14ac:dyDescent="0.3">
      <c r="B33" s="5" t="s">
        <v>44</v>
      </c>
      <c r="D33" s="10">
        <f>LKP</f>
        <v>0.59859999999999991</v>
      </c>
      <c r="F33" s="13">
        <f t="shared" ref="F33:K33" si="13">F32*LKP</f>
        <v>0</v>
      </c>
      <c r="G33" s="13">
        <f t="shared" si="13"/>
        <v>0</v>
      </c>
      <c r="H33" s="13">
        <f t="shared" si="13"/>
        <v>0</v>
      </c>
      <c r="I33" s="13">
        <f t="shared" si="13"/>
        <v>0</v>
      </c>
      <c r="J33" s="13">
        <f t="shared" si="13"/>
        <v>0</v>
      </c>
      <c r="K33" s="13">
        <f t="shared" si="13"/>
        <v>0</v>
      </c>
      <c r="L33" s="13">
        <f t="shared" si="11"/>
        <v>0</v>
      </c>
    </row>
    <row r="34" spans="2:12" x14ac:dyDescent="0.3">
      <c r="B34" s="6" t="s">
        <v>262</v>
      </c>
      <c r="F34" s="15">
        <f t="shared" ref="F34:K34" si="14">F32+F33</f>
        <v>0</v>
      </c>
      <c r="G34" s="15">
        <f t="shared" si="14"/>
        <v>0</v>
      </c>
      <c r="H34" s="15">
        <f t="shared" si="14"/>
        <v>0</v>
      </c>
      <c r="I34" s="15">
        <f t="shared" si="14"/>
        <v>0</v>
      </c>
      <c r="J34" s="15">
        <f t="shared" si="14"/>
        <v>0</v>
      </c>
      <c r="K34" s="15">
        <f t="shared" si="14"/>
        <v>0</v>
      </c>
      <c r="L34" s="15">
        <f t="shared" si="11"/>
        <v>0</v>
      </c>
    </row>
    <row r="36" spans="2:12" ht="14.25" customHeight="1" x14ac:dyDescent="0.3">
      <c r="B36" s="64" t="s">
        <v>263</v>
      </c>
      <c r="C36" s="61"/>
      <c r="D36" s="61"/>
      <c r="E36" s="61"/>
      <c r="F36" s="61"/>
      <c r="G36" s="61"/>
      <c r="H36" s="61"/>
      <c r="I36" s="61"/>
      <c r="J36" s="61"/>
      <c r="K36" s="61"/>
      <c r="L36" s="61"/>
    </row>
    <row r="37" spans="2:12" x14ac:dyDescent="0.3">
      <c r="B37" s="69" t="s">
        <v>264</v>
      </c>
      <c r="C37" s="61"/>
      <c r="D37" s="61"/>
      <c r="E37" s="61"/>
      <c r="F37" s="61"/>
      <c r="G37" s="61"/>
      <c r="H37" s="61"/>
      <c r="I37" s="61"/>
      <c r="J37" s="61"/>
      <c r="K37" s="61"/>
      <c r="L37" s="61"/>
    </row>
    <row r="38" spans="2:12" x14ac:dyDescent="0.3">
      <c r="B38" s="5" t="s">
        <v>265</v>
      </c>
      <c r="F38" s="38"/>
      <c r="G38" s="38"/>
      <c r="H38" s="38"/>
      <c r="I38" s="38"/>
      <c r="J38" s="38"/>
      <c r="K38" s="38"/>
      <c r="L38" s="13">
        <f t="shared" ref="L38:L46" si="15">SUM(F38:K38)</f>
        <v>0</v>
      </c>
    </row>
    <row r="39" spans="2:12" x14ac:dyDescent="0.3">
      <c r="B39" s="5" t="s">
        <v>266</v>
      </c>
      <c r="F39" s="38"/>
      <c r="G39" s="38"/>
      <c r="H39" s="38"/>
      <c r="I39" s="38"/>
      <c r="J39" s="38"/>
      <c r="K39" s="38"/>
      <c r="L39" s="13">
        <f t="shared" si="15"/>
        <v>0</v>
      </c>
    </row>
    <row r="40" spans="2:12" x14ac:dyDescent="0.3">
      <c r="B40" s="5" t="s">
        <v>267</v>
      </c>
      <c r="F40" s="38"/>
      <c r="G40" s="38"/>
      <c r="H40" s="38"/>
      <c r="I40" s="38"/>
      <c r="J40" s="38"/>
      <c r="K40" s="38"/>
      <c r="L40" s="13">
        <f t="shared" si="15"/>
        <v>0</v>
      </c>
    </row>
    <row r="41" spans="2:12" x14ac:dyDescent="0.3">
      <c r="B41" s="5" t="s">
        <v>268</v>
      </c>
      <c r="F41" s="38"/>
      <c r="G41" s="38"/>
      <c r="H41" s="38"/>
      <c r="I41" s="38"/>
      <c r="J41" s="38"/>
      <c r="K41" s="38"/>
      <c r="L41" s="13">
        <f t="shared" si="15"/>
        <v>0</v>
      </c>
    </row>
    <row r="42" spans="2:12" x14ac:dyDescent="0.3">
      <c r="B42" s="5" t="s">
        <v>269</v>
      </c>
      <c r="F42" s="38"/>
      <c r="G42" s="38"/>
      <c r="H42" s="38"/>
      <c r="I42" s="38"/>
      <c r="J42" s="38"/>
      <c r="K42" s="38"/>
      <c r="L42" s="13">
        <f t="shared" si="15"/>
        <v>0</v>
      </c>
    </row>
    <row r="43" spans="2:12" x14ac:dyDescent="0.3">
      <c r="B43" s="5" t="s">
        <v>270</v>
      </c>
      <c r="F43" s="38"/>
      <c r="G43" s="38"/>
      <c r="H43" s="38"/>
      <c r="I43" s="38"/>
      <c r="J43" s="38"/>
      <c r="K43" s="38"/>
      <c r="L43" s="13">
        <f t="shared" si="15"/>
        <v>0</v>
      </c>
    </row>
    <row r="44" spans="2:12" x14ac:dyDescent="0.3">
      <c r="B44" s="5" t="s">
        <v>271</v>
      </c>
      <c r="F44" s="38"/>
      <c r="G44" s="38"/>
      <c r="H44" s="38"/>
      <c r="I44" s="38"/>
      <c r="J44" s="38"/>
      <c r="K44" s="38"/>
      <c r="L44" s="13">
        <f t="shared" si="15"/>
        <v>0</v>
      </c>
    </row>
    <row r="45" spans="2:12" x14ac:dyDescent="0.3">
      <c r="B45" s="5" t="s">
        <v>272</v>
      </c>
      <c r="F45" s="38"/>
      <c r="G45" s="38"/>
      <c r="H45" s="38"/>
      <c r="I45" s="38"/>
      <c r="J45" s="38"/>
      <c r="K45" s="38"/>
      <c r="L45" s="13">
        <f t="shared" si="15"/>
        <v>0</v>
      </c>
    </row>
    <row r="46" spans="2:12" x14ac:dyDescent="0.3">
      <c r="B46" s="6" t="s">
        <v>273</v>
      </c>
      <c r="F46" s="15">
        <f t="shared" ref="F46:K46" si="16">SUM(F38:F45)</f>
        <v>0</v>
      </c>
      <c r="G46" s="15">
        <f t="shared" si="16"/>
        <v>0</v>
      </c>
      <c r="H46" s="15">
        <f t="shared" si="16"/>
        <v>0</v>
      </c>
      <c r="I46" s="15">
        <f t="shared" si="16"/>
        <v>0</v>
      </c>
      <c r="J46" s="15">
        <f t="shared" si="16"/>
        <v>0</v>
      </c>
      <c r="K46" s="15">
        <f t="shared" si="16"/>
        <v>0</v>
      </c>
      <c r="L46" s="15">
        <f t="shared" si="15"/>
        <v>0</v>
      </c>
    </row>
    <row r="47" spans="2:12" x14ac:dyDescent="0.3">
      <c r="B47" s="69" t="s">
        <v>274</v>
      </c>
      <c r="C47" s="61"/>
      <c r="D47" s="61"/>
      <c r="E47" s="61"/>
      <c r="F47" s="61"/>
      <c r="G47" s="61"/>
      <c r="H47" s="61"/>
      <c r="I47" s="61"/>
      <c r="J47" s="61"/>
      <c r="K47" s="61"/>
      <c r="L47" s="61"/>
    </row>
    <row r="48" spans="2:12" x14ac:dyDescent="0.3">
      <c r="B48" s="5" t="s">
        <v>117</v>
      </c>
      <c r="F48" s="38"/>
      <c r="G48" s="38"/>
      <c r="H48" s="38"/>
      <c r="I48" s="38"/>
      <c r="J48" s="38"/>
      <c r="K48" s="38"/>
      <c r="L48" s="13">
        <f t="shared" ref="L48:L54" si="17">SUM(F48:K48)</f>
        <v>0</v>
      </c>
    </row>
    <row r="49" spans="2:29" x14ac:dyDescent="0.3">
      <c r="B49" s="5" t="s">
        <v>275</v>
      </c>
      <c r="F49" s="38"/>
      <c r="G49" s="38"/>
      <c r="H49" s="38"/>
      <c r="I49" s="38"/>
      <c r="J49" s="38"/>
      <c r="K49" s="38"/>
      <c r="L49" s="13">
        <f t="shared" si="17"/>
        <v>0</v>
      </c>
    </row>
    <row r="50" spans="2:29" x14ac:dyDescent="0.3">
      <c r="B50" s="5" t="s">
        <v>276</v>
      </c>
      <c r="F50" s="38"/>
      <c r="G50" s="38"/>
      <c r="H50" s="38"/>
      <c r="I50" s="38"/>
      <c r="J50" s="38"/>
      <c r="K50" s="38"/>
      <c r="L50" s="13">
        <f t="shared" si="17"/>
        <v>0</v>
      </c>
    </row>
    <row r="51" spans="2:29" x14ac:dyDescent="0.3">
      <c r="B51" s="5" t="s">
        <v>277</v>
      </c>
      <c r="F51" s="38"/>
      <c r="G51" s="38"/>
      <c r="H51" s="38"/>
      <c r="I51" s="38"/>
      <c r="J51" s="38"/>
      <c r="K51" s="38"/>
      <c r="L51" s="13">
        <f t="shared" si="17"/>
        <v>0</v>
      </c>
    </row>
    <row r="52" spans="2:29" x14ac:dyDescent="0.3">
      <c r="B52" s="5" t="s">
        <v>278</v>
      </c>
      <c r="F52" s="38"/>
      <c r="G52" s="38"/>
      <c r="H52" s="38"/>
      <c r="I52" s="38"/>
      <c r="J52" s="38"/>
      <c r="K52" s="38"/>
      <c r="L52" s="13">
        <f t="shared" si="17"/>
        <v>0</v>
      </c>
    </row>
    <row r="53" spans="2:29" x14ac:dyDescent="0.3">
      <c r="B53" s="5" t="s">
        <v>279</v>
      </c>
      <c r="F53" s="38"/>
      <c r="G53" s="38"/>
      <c r="H53" s="38"/>
      <c r="I53" s="38"/>
      <c r="J53" s="38"/>
      <c r="K53" s="38"/>
      <c r="L53" s="13">
        <f t="shared" si="17"/>
        <v>0</v>
      </c>
    </row>
    <row r="54" spans="2:29" x14ac:dyDescent="0.3">
      <c r="B54" s="6" t="s">
        <v>280</v>
      </c>
      <c r="F54" s="15">
        <f t="shared" ref="F54:K54" si="18">SUM(F48:F53)</f>
        <v>0</v>
      </c>
      <c r="G54" s="15">
        <f t="shared" si="18"/>
        <v>0</v>
      </c>
      <c r="H54" s="15">
        <f t="shared" si="18"/>
        <v>0</v>
      </c>
      <c r="I54" s="15">
        <f t="shared" si="18"/>
        <v>0</v>
      </c>
      <c r="J54" s="15">
        <f t="shared" si="18"/>
        <v>0</v>
      </c>
      <c r="K54" s="15">
        <f t="shared" si="18"/>
        <v>0</v>
      </c>
      <c r="L54" s="15">
        <f t="shared" si="17"/>
        <v>0</v>
      </c>
    </row>
    <row r="55" spans="2:29" x14ac:dyDescent="0.3">
      <c r="B55" s="69" t="s">
        <v>281</v>
      </c>
      <c r="C55" s="61"/>
      <c r="D55" s="61"/>
      <c r="E55" s="61"/>
      <c r="F55" s="61"/>
      <c r="G55" s="61"/>
      <c r="H55" s="61"/>
      <c r="I55" s="61"/>
      <c r="J55" s="61"/>
      <c r="K55" s="61"/>
      <c r="L55" s="61"/>
      <c r="M55" s="9"/>
      <c r="N55" s="64" t="s">
        <v>282</v>
      </c>
      <c r="O55" s="61"/>
      <c r="P55" s="61"/>
      <c r="Q55" s="61"/>
      <c r="R55" s="61"/>
      <c r="S55" s="61"/>
      <c r="T55" s="9"/>
      <c r="U55" s="64" t="s">
        <v>282</v>
      </c>
      <c r="V55" s="61"/>
      <c r="W55" s="61"/>
      <c r="X55" s="61"/>
      <c r="Y55" s="61"/>
      <c r="Z55" s="61"/>
      <c r="AA55" s="9"/>
      <c r="AB55" s="9"/>
      <c r="AC55" s="9"/>
    </row>
    <row r="56" spans="2:29" x14ac:dyDescent="0.3">
      <c r="B56" s="5" t="s">
        <v>283</v>
      </c>
      <c r="C56" s="67" t="s">
        <v>318</v>
      </c>
      <c r="D56" s="68"/>
      <c r="E56" s="68"/>
      <c r="G56" s="74" t="str">
        <f>IF($C$56="Transfer","→ NOT part of the INDI base","→ part of the INDI base")</f>
        <v>→ NOT part of the INDI base</v>
      </c>
      <c r="H56" s="61"/>
      <c r="I56" s="61"/>
      <c r="J56" s="61"/>
      <c r="K56" s="61"/>
      <c r="L56" s="61"/>
      <c r="M56" s="50"/>
      <c r="T56" s="50"/>
      <c r="AA56" s="50"/>
    </row>
    <row r="57" spans="2:29" x14ac:dyDescent="0.3">
      <c r="B57" s="1"/>
      <c r="C57" s="38"/>
      <c r="D57" s="39"/>
      <c r="E57" s="34">
        <v>12</v>
      </c>
      <c r="F57" s="13">
        <f>IF(1&lt;=$H$8,$C57*IF(U57="",IF($E57="",12,$E57),U57)*IF(N57="",$D57,N57)*(1+SAL_IDX)^0,0)</f>
        <v>0</v>
      </c>
      <c r="G57" s="13">
        <f>IF(2&lt;=$H$8,$C57*IF(V57="",IF($E57="",12,$E57),V57)*IF(O57="",$D57,O57)*(1+SAL_IDX)^1,0)</f>
        <v>0</v>
      </c>
      <c r="H57" s="13">
        <f>IF(3&lt;=$H$8,$C57*IF(W57="",IF($E57="",12,$E57),W57)*IF(P57="",$D57,P57)*(1+SAL_IDX)^2,0)</f>
        <v>0</v>
      </c>
      <c r="I57" s="13">
        <f>IF(4&lt;=$H$8,$C57*IF(X57="",IF($E57="",12,$E57),X57)*IF(Q57="",$D57,Q57)*(1+SAL_IDX)^3,0)</f>
        <v>0</v>
      </c>
      <c r="J57" s="13">
        <f>IF(5&lt;=$H$8,$C57*IF(Y57="",IF($E57="",12,$E57),Y57)*IF(R57="",$D57,R57)*(1+SAL_IDX)^4,0)</f>
        <v>0</v>
      </c>
      <c r="K57" s="13">
        <f>IF(6&lt;=$H$8,$C57*IF(Z57="",IF($E57="",12,$E57),Z57)*IF(S57="",$D57,S57)*(1+SAL_IDX)^5,0)</f>
        <v>0</v>
      </c>
      <c r="L57" s="13">
        <f t="shared" ref="L57:L62" si="19">SUM(F57:K57)</f>
        <v>0</v>
      </c>
      <c r="M57" s="50"/>
      <c r="N57" s="39"/>
      <c r="O57" s="39"/>
      <c r="P57" s="39"/>
      <c r="Q57" s="39"/>
      <c r="R57" s="39"/>
      <c r="S57" s="39"/>
      <c r="T57" s="50"/>
      <c r="U57" s="53"/>
      <c r="V57" s="53"/>
      <c r="W57" s="53"/>
      <c r="X57" s="53"/>
      <c r="Y57" s="53"/>
      <c r="Z57" s="53"/>
      <c r="AA57" s="50"/>
      <c r="AB57" s="54">
        <f>SUMPRODUCT(($N$17:$S$17&lt;&gt;"")*((N57:S57="")*$D57+(N57:S57&lt;&gt;"")*N57:S57)*((U57:Z57="")*IF($E57="",12,$E57)+(U57:Z57&lt;&gt;"")*U57:Z57))</f>
        <v>0</v>
      </c>
      <c r="AC57" s="14" t="str">
        <f>IF(OR($H$8=0,AB57=0),"",AB57/(12*$H$8))</f>
        <v/>
      </c>
    </row>
    <row r="58" spans="2:29" x14ac:dyDescent="0.3">
      <c r="B58" s="1"/>
      <c r="C58" s="38"/>
      <c r="D58" s="39"/>
      <c r="E58" s="34">
        <v>12</v>
      </c>
      <c r="F58" s="13">
        <f>IF(1&lt;=$H$8,$C58*IF(U58="",IF($E58="",12,$E58),U58)*IF(N58="",$D58,N58)*(1+SAL_IDX)^0,0)</f>
        <v>0</v>
      </c>
      <c r="G58" s="13">
        <f>IF(2&lt;=$H$8,$C58*IF(V58="",IF($E58="",12,$E58),V58)*IF(O58="",$D58,O58)*(1+SAL_IDX)^1,0)</f>
        <v>0</v>
      </c>
      <c r="H58" s="13">
        <f>IF(3&lt;=$H$8,$C58*IF(W58="",IF($E58="",12,$E58),W58)*IF(P58="",$D58,P58)*(1+SAL_IDX)^2,0)</f>
        <v>0</v>
      </c>
      <c r="I58" s="13">
        <f>IF(4&lt;=$H$8,$C58*IF(X58="",IF($E58="",12,$E58),X58)*IF(Q58="",$D58,Q58)*(1+SAL_IDX)^3,0)</f>
        <v>0</v>
      </c>
      <c r="J58" s="13">
        <f>IF(5&lt;=$H$8,$C58*IF(Y58="",IF($E58="",12,$E58),Y58)*IF(R58="",$D58,R58)*(1+SAL_IDX)^4,0)</f>
        <v>0</v>
      </c>
      <c r="K58" s="13">
        <f>IF(6&lt;=$H$8,$C58*IF(Z58="",IF($E58="",12,$E58),Z58)*IF(S58="",$D58,S58)*(1+SAL_IDX)^5,0)</f>
        <v>0</v>
      </c>
      <c r="L58" s="13">
        <f t="shared" si="19"/>
        <v>0</v>
      </c>
      <c r="M58" s="50"/>
      <c r="N58" s="39"/>
      <c r="O58" s="39"/>
      <c r="P58" s="39"/>
      <c r="Q58" s="39"/>
      <c r="R58" s="39"/>
      <c r="S58" s="39"/>
      <c r="T58" s="50"/>
      <c r="U58" s="53"/>
      <c r="V58" s="53"/>
      <c r="W58" s="53"/>
      <c r="X58" s="53"/>
      <c r="Y58" s="53"/>
      <c r="Z58" s="53"/>
      <c r="AA58" s="50"/>
      <c r="AB58" s="54">
        <f>SUMPRODUCT(($N$17:$S$17&lt;&gt;"")*((N58:S58="")*$D58+(N58:S58&lt;&gt;"")*N58:S58)*((U58:Z58="")*IF($E58="",12,$E58)+(U58:Z58&lt;&gt;"")*U58:Z58))</f>
        <v>0</v>
      </c>
      <c r="AC58" s="14" t="str">
        <f>IF(OR($H$8=0,AB58=0),"",AB58/(12*$H$8))</f>
        <v/>
      </c>
    </row>
    <row r="59" spans="2:29" x14ac:dyDescent="0.3">
      <c r="B59" s="1"/>
      <c r="C59" s="38"/>
      <c r="D59" s="39"/>
      <c r="E59" s="34">
        <v>12</v>
      </c>
      <c r="F59" s="13">
        <f>IF(1&lt;=$H$8,$C59*IF(U59="",IF($E59="",12,$E59),U59)*IF(N59="",$D59,N59)*(1+SAL_IDX)^0,0)</f>
        <v>0</v>
      </c>
      <c r="G59" s="13">
        <f>IF(2&lt;=$H$8,$C59*IF(V59="",IF($E59="",12,$E59),V59)*IF(O59="",$D59,O59)*(1+SAL_IDX)^1,0)</f>
        <v>0</v>
      </c>
      <c r="H59" s="13">
        <f>IF(3&lt;=$H$8,$C59*IF(W59="",IF($E59="",12,$E59),W59)*IF(P59="",$D59,P59)*(1+SAL_IDX)^2,0)</f>
        <v>0</v>
      </c>
      <c r="I59" s="13">
        <f>IF(4&lt;=$H$8,$C59*IF(X59="",IF($E59="",12,$E59),X59)*IF(Q59="",$D59,Q59)*(1+SAL_IDX)^3,0)</f>
        <v>0</v>
      </c>
      <c r="J59" s="13">
        <f>IF(5&lt;=$H$8,$C59*IF(Y59="",IF($E59="",12,$E59),Y59)*IF(R59="",$D59,R59)*(1+SAL_IDX)^4,0)</f>
        <v>0</v>
      </c>
      <c r="K59" s="13">
        <f>IF(6&lt;=$H$8,$C59*IF(Z59="",IF($E59="",12,$E59),Z59)*IF(S59="",$D59,S59)*(1+SAL_IDX)^5,0)</f>
        <v>0</v>
      </c>
      <c r="L59" s="13">
        <f t="shared" si="19"/>
        <v>0</v>
      </c>
      <c r="M59" s="50"/>
      <c r="N59" s="39"/>
      <c r="O59" s="39"/>
      <c r="P59" s="39"/>
      <c r="Q59" s="39"/>
      <c r="R59" s="39"/>
      <c r="S59" s="39"/>
      <c r="T59" s="50"/>
      <c r="U59" s="53"/>
      <c r="V59" s="53"/>
      <c r="W59" s="53"/>
      <c r="X59" s="53"/>
      <c r="Y59" s="53"/>
      <c r="Z59" s="53"/>
      <c r="AA59" s="50"/>
      <c r="AB59" s="54">
        <f>SUMPRODUCT(($N$17:$S$17&lt;&gt;"")*((N59:S59="")*$D59+(N59:S59&lt;&gt;"")*N59:S59)*((U59:Z59="")*IF($E59="",12,$E59)+(U59:Z59&lt;&gt;"")*U59:Z59))</f>
        <v>0</v>
      </c>
      <c r="AC59" s="14" t="str">
        <f>IF(OR($H$8=0,AB59=0),"",AB59/(12*$H$8))</f>
        <v/>
      </c>
    </row>
    <row r="60" spans="2:29" x14ac:dyDescent="0.3">
      <c r="B60" s="1"/>
      <c r="C60" s="38"/>
      <c r="D60" s="39"/>
      <c r="E60" s="34">
        <v>12</v>
      </c>
      <c r="F60" s="13">
        <f>IF(1&lt;=$H$8,$C60*IF(U60="",IF($E60="",12,$E60),U60)*IF(N60="",$D60,N60)*(1+SAL_IDX)^0,0)</f>
        <v>0</v>
      </c>
      <c r="G60" s="13">
        <f>IF(2&lt;=$H$8,$C60*IF(V60="",IF($E60="",12,$E60),V60)*IF(O60="",$D60,O60)*(1+SAL_IDX)^1,0)</f>
        <v>0</v>
      </c>
      <c r="H60" s="13">
        <f>IF(3&lt;=$H$8,$C60*IF(W60="",IF($E60="",12,$E60),W60)*IF(P60="",$D60,P60)*(1+SAL_IDX)^2,0)</f>
        <v>0</v>
      </c>
      <c r="I60" s="13">
        <f>IF(4&lt;=$H$8,$C60*IF(X60="",IF($E60="",12,$E60),X60)*IF(Q60="",$D60,Q60)*(1+SAL_IDX)^3,0)</f>
        <v>0</v>
      </c>
      <c r="J60" s="13">
        <f>IF(5&lt;=$H$8,$C60*IF(Y60="",IF($E60="",12,$E60),Y60)*IF(R60="",$D60,R60)*(1+SAL_IDX)^4,0)</f>
        <v>0</v>
      </c>
      <c r="K60" s="13">
        <f>IF(6&lt;=$H$8,$C60*IF(Z60="",IF($E60="",12,$E60),Z60)*IF(S60="",$D60,S60)*(1+SAL_IDX)^5,0)</f>
        <v>0</v>
      </c>
      <c r="L60" s="13">
        <f t="shared" si="19"/>
        <v>0</v>
      </c>
      <c r="M60" s="50"/>
      <c r="N60" s="39"/>
      <c r="O60" s="39"/>
      <c r="P60" s="39"/>
      <c r="Q60" s="39"/>
      <c r="R60" s="39"/>
      <c r="S60" s="39"/>
      <c r="T60" s="50"/>
      <c r="U60" s="53"/>
      <c r="V60" s="53"/>
      <c r="W60" s="53"/>
      <c r="X60" s="53"/>
      <c r="Y60" s="53"/>
      <c r="Z60" s="53"/>
      <c r="AA60" s="50"/>
      <c r="AB60" s="54">
        <f>SUMPRODUCT(($N$17:$S$17&lt;&gt;"")*((N60:S60="")*$D60+(N60:S60&lt;&gt;"")*N60:S60)*((U60:Z60="")*IF($E60="",12,$E60)+(U60:Z60&lt;&gt;"")*U60:Z60))</f>
        <v>0</v>
      </c>
      <c r="AC60" s="14" t="str">
        <f>IF(OR($H$8=0,AB60=0),"",AB60/(12*$H$8))</f>
        <v/>
      </c>
    </row>
    <row r="61" spans="2:29" x14ac:dyDescent="0.3">
      <c r="B61" s="6" t="s">
        <v>285</v>
      </c>
      <c r="F61" s="15">
        <f t="shared" ref="F61:K61" si="20">SUM(F57:F60)</f>
        <v>0</v>
      </c>
      <c r="G61" s="15">
        <f t="shared" si="20"/>
        <v>0</v>
      </c>
      <c r="H61" s="15">
        <f t="shared" si="20"/>
        <v>0</v>
      </c>
      <c r="I61" s="15">
        <f t="shared" si="20"/>
        <v>0</v>
      </c>
      <c r="J61" s="15">
        <f t="shared" si="20"/>
        <v>0</v>
      </c>
      <c r="K61" s="15">
        <f t="shared" si="20"/>
        <v>0</v>
      </c>
      <c r="L61" s="15">
        <f t="shared" si="19"/>
        <v>0</v>
      </c>
    </row>
    <row r="62" spans="2:29" x14ac:dyDescent="0.3">
      <c r="B62" s="6" t="s">
        <v>286</v>
      </c>
      <c r="D62" s="10">
        <f>LKP_EXT</f>
        <v>0.47499999999999998</v>
      </c>
      <c r="F62" s="15">
        <f t="shared" ref="F62:K62" si="21">F61*(1+LKP_EXT)</f>
        <v>0</v>
      </c>
      <c r="G62" s="15">
        <f t="shared" si="21"/>
        <v>0</v>
      </c>
      <c r="H62" s="15">
        <f t="shared" si="21"/>
        <v>0</v>
      </c>
      <c r="I62" s="15">
        <f t="shared" si="21"/>
        <v>0</v>
      </c>
      <c r="J62" s="15">
        <f t="shared" si="21"/>
        <v>0</v>
      </c>
      <c r="K62" s="15">
        <f t="shared" si="21"/>
        <v>0</v>
      </c>
      <c r="L62" s="15">
        <f t="shared" si="19"/>
        <v>0</v>
      </c>
    </row>
    <row r="64" spans="2:29" ht="14.25" customHeight="1" x14ac:dyDescent="0.3">
      <c r="B64" s="64" t="s">
        <v>287</v>
      </c>
      <c r="C64" s="61"/>
      <c r="D64" s="61"/>
      <c r="E64" s="61"/>
      <c r="F64" s="61"/>
      <c r="G64" s="61"/>
      <c r="H64" s="61"/>
      <c r="I64" s="61"/>
      <c r="J64" s="61"/>
      <c r="K64" s="61"/>
      <c r="L64" s="61"/>
    </row>
    <row r="65" spans="2:12" x14ac:dyDescent="0.3">
      <c r="B65" s="5" t="s">
        <v>288</v>
      </c>
      <c r="F65" s="13">
        <f t="shared" ref="F65:K65" si="22">F34+F46+IF($C$56="Transfer",0,F62)</f>
        <v>0</v>
      </c>
      <c r="G65" s="13">
        <f t="shared" si="22"/>
        <v>0</v>
      </c>
      <c r="H65" s="13">
        <f t="shared" si="22"/>
        <v>0</v>
      </c>
      <c r="I65" s="13">
        <f t="shared" si="22"/>
        <v>0</v>
      </c>
      <c r="J65" s="13">
        <f t="shared" si="22"/>
        <v>0</v>
      </c>
      <c r="K65" s="13">
        <f t="shared" si="22"/>
        <v>0</v>
      </c>
      <c r="L65" s="13">
        <f>SUM(F65:K65)</f>
        <v>0</v>
      </c>
    </row>
    <row r="66" spans="2:12" x14ac:dyDescent="0.3">
      <c r="B66" s="5" t="s">
        <v>289</v>
      </c>
      <c r="D66" s="10">
        <f>IFERROR(VLOOKUP($C$7,INST_TAB,5,FALSE()),INDI_KI)</f>
        <v>0.28989999999999999</v>
      </c>
      <c r="F66" s="13">
        <f t="shared" ref="F66:K66" si="23">F65*$D$66</f>
        <v>0</v>
      </c>
      <c r="G66" s="13">
        <f t="shared" si="23"/>
        <v>0</v>
      </c>
      <c r="H66" s="13">
        <f t="shared" si="23"/>
        <v>0</v>
      </c>
      <c r="I66" s="13">
        <f t="shared" si="23"/>
        <v>0</v>
      </c>
      <c r="J66" s="13">
        <f t="shared" si="23"/>
        <v>0</v>
      </c>
      <c r="K66" s="13">
        <f t="shared" si="23"/>
        <v>0</v>
      </c>
      <c r="L66" s="13">
        <f>SUM(F66:K66)</f>
        <v>0</v>
      </c>
    </row>
    <row r="68" spans="2:12" ht="21.75" customHeight="1" x14ac:dyDescent="0.3">
      <c r="B68" s="40" t="s">
        <v>290</v>
      </c>
      <c r="C68" s="41"/>
      <c r="D68" s="41"/>
      <c r="E68" s="41"/>
      <c r="F68" s="42">
        <f t="shared" ref="F68:K68" si="24">F34+F46+F54+F62+F66</f>
        <v>0</v>
      </c>
      <c r="G68" s="42">
        <f t="shared" si="24"/>
        <v>0</v>
      </c>
      <c r="H68" s="42">
        <f t="shared" si="24"/>
        <v>0</v>
      </c>
      <c r="I68" s="42">
        <f t="shared" si="24"/>
        <v>0</v>
      </c>
      <c r="J68" s="42">
        <f t="shared" si="24"/>
        <v>0</v>
      </c>
      <c r="K68" s="42">
        <f t="shared" si="24"/>
        <v>0</v>
      </c>
      <c r="L68" s="42">
        <f>SUM(F68:K68)</f>
        <v>0</v>
      </c>
    </row>
    <row r="70" spans="2:12" ht="19.5" customHeight="1" x14ac:dyDescent="0.3">
      <c r="B70" s="64" t="s">
        <v>291</v>
      </c>
      <c r="C70" s="61"/>
      <c r="D70" s="61"/>
      <c r="E70" s="61"/>
      <c r="F70" s="61"/>
      <c r="G70" s="61"/>
      <c r="H70" s="61"/>
      <c r="I70" s="61"/>
      <c r="J70" s="61"/>
      <c r="K70" s="61"/>
      <c r="L70" s="61"/>
    </row>
    <row r="71" spans="2:12" x14ac:dyDescent="0.3">
      <c r="B71" s="5" t="s">
        <v>292</v>
      </c>
      <c r="D71" s="36">
        <f>IF($H$12=0,1,IFERROR(SUMPRODUCT((C19:C26-(C19:C26&gt;$H$12)*(C19:C26-$H$12))*AB19:AB26)/SUMPRODUCT(C19:C26*AB19:AB26),1))</f>
        <v>1</v>
      </c>
      <c r="F71" s="13">
        <f t="shared" ref="F71:K71" si="25">SUM(F19:F26)*$D$71+SUM(F28:F31)</f>
        <v>0</v>
      </c>
      <c r="G71" s="13">
        <f t="shared" si="25"/>
        <v>0</v>
      </c>
      <c r="H71" s="13">
        <f t="shared" si="25"/>
        <v>0</v>
      </c>
      <c r="I71" s="13">
        <f t="shared" si="25"/>
        <v>0</v>
      </c>
      <c r="J71" s="13">
        <f t="shared" si="25"/>
        <v>0</v>
      </c>
      <c r="K71" s="13">
        <f t="shared" si="25"/>
        <v>0</v>
      </c>
      <c r="L71" s="13">
        <f>SUM(F71:K71)</f>
        <v>0</v>
      </c>
    </row>
    <row r="72" spans="2:12" x14ac:dyDescent="0.3">
      <c r="B72" s="5" t="s">
        <v>293</v>
      </c>
      <c r="D72" s="10">
        <f>$C$13</f>
        <v>0.59859999999999991</v>
      </c>
      <c r="F72" s="13">
        <f t="shared" ref="F72:K72" si="26">F71*$C$13</f>
        <v>0</v>
      </c>
      <c r="G72" s="13">
        <f t="shared" si="26"/>
        <v>0</v>
      </c>
      <c r="H72" s="13">
        <f t="shared" si="26"/>
        <v>0</v>
      </c>
      <c r="I72" s="13">
        <f t="shared" si="26"/>
        <v>0</v>
      </c>
      <c r="J72" s="13">
        <f t="shared" si="26"/>
        <v>0</v>
      </c>
      <c r="K72" s="13">
        <f t="shared" si="26"/>
        <v>0</v>
      </c>
      <c r="L72" s="13">
        <f>SUM(F72:K72)</f>
        <v>0</v>
      </c>
    </row>
    <row r="73" spans="2:12" x14ac:dyDescent="0.3">
      <c r="B73" s="5" t="s">
        <v>294</v>
      </c>
      <c r="F73" s="13">
        <f t="shared" ref="F73:K73" si="27">F46+F54+F62-IF($H$13="No",F48,0)</f>
        <v>0</v>
      </c>
      <c r="G73" s="13">
        <f t="shared" si="27"/>
        <v>0</v>
      </c>
      <c r="H73" s="13">
        <f t="shared" si="27"/>
        <v>0</v>
      </c>
      <c r="I73" s="13">
        <f t="shared" si="27"/>
        <v>0</v>
      </c>
      <c r="J73" s="13">
        <f t="shared" si="27"/>
        <v>0</v>
      </c>
      <c r="K73" s="13">
        <f t="shared" si="27"/>
        <v>0</v>
      </c>
      <c r="L73" s="13">
        <f>SUM(F73:K73)</f>
        <v>0</v>
      </c>
    </row>
    <row r="74" spans="2:12" x14ac:dyDescent="0.3">
      <c r="B74" s="5" t="s">
        <v>295</v>
      </c>
      <c r="D74" s="10">
        <f>$C$12</f>
        <v>0.28989999999999999</v>
      </c>
      <c r="F74" s="13">
        <f t="shared" ref="F74:K74" si="28">IF($C$12=0,0,IF($H$11="Share of grant",IFERROR((F71+F72+F73)*$C$12/(1-$C$12),0),IF($H$11="Total direct costs",(F71+F72+F73-F52)*$C$12,(F71+F72+F46+IF($C$56="Transfer",0,F62))*$C$12)))</f>
        <v>0</v>
      </c>
      <c r="G74" s="13">
        <f t="shared" si="28"/>
        <v>0</v>
      </c>
      <c r="H74" s="13">
        <f t="shared" si="28"/>
        <v>0</v>
      </c>
      <c r="I74" s="13">
        <f t="shared" si="28"/>
        <v>0</v>
      </c>
      <c r="J74" s="13">
        <f t="shared" si="28"/>
        <v>0</v>
      </c>
      <c r="K74" s="13">
        <f t="shared" si="28"/>
        <v>0</v>
      </c>
      <c r="L74" s="13">
        <f>SUM(F74:K74)</f>
        <v>0</v>
      </c>
    </row>
    <row r="75" spans="2:12" x14ac:dyDescent="0.3">
      <c r="B75" s="32" t="s">
        <v>296</v>
      </c>
      <c r="F75" s="33">
        <f t="shared" ref="F75:K75" si="29">F71+F72+F73+F74</f>
        <v>0</v>
      </c>
      <c r="G75" s="33">
        <f t="shared" si="29"/>
        <v>0</v>
      </c>
      <c r="H75" s="33">
        <f t="shared" si="29"/>
        <v>0</v>
      </c>
      <c r="I75" s="33">
        <f t="shared" si="29"/>
        <v>0</v>
      </c>
      <c r="J75" s="33">
        <f t="shared" si="29"/>
        <v>0</v>
      </c>
      <c r="K75" s="33">
        <f t="shared" si="29"/>
        <v>0</v>
      </c>
      <c r="L75" s="33">
        <f>SUM(F75:K75)</f>
        <v>0</v>
      </c>
    </row>
    <row r="77" spans="2:12" ht="19.5" customHeight="1" x14ac:dyDescent="0.3">
      <c r="B77" s="64" t="s">
        <v>297</v>
      </c>
      <c r="C77" s="61"/>
      <c r="D77" s="61"/>
      <c r="E77" s="61"/>
      <c r="F77" s="61"/>
      <c r="G77" s="61"/>
      <c r="H77" s="61"/>
      <c r="I77" s="61"/>
      <c r="J77" s="61"/>
      <c r="K77" s="61"/>
      <c r="L77" s="61"/>
    </row>
    <row r="78" spans="2:12" x14ac:dyDescent="0.3">
      <c r="B78" s="5" t="s">
        <v>298</v>
      </c>
      <c r="F78" s="13">
        <f t="shared" ref="F78:K78" si="30">F34-F71-F72</f>
        <v>0</v>
      </c>
      <c r="G78" s="13">
        <f t="shared" si="30"/>
        <v>0</v>
      </c>
      <c r="H78" s="13">
        <f t="shared" si="30"/>
        <v>0</v>
      </c>
      <c r="I78" s="13">
        <f t="shared" si="30"/>
        <v>0</v>
      </c>
      <c r="J78" s="13">
        <f t="shared" si="30"/>
        <v>0</v>
      </c>
      <c r="K78" s="13">
        <f t="shared" si="30"/>
        <v>0</v>
      </c>
      <c r="L78" s="13">
        <f>SUM(F78:K78)</f>
        <v>0</v>
      </c>
    </row>
    <row r="79" spans="2:12" x14ac:dyDescent="0.3">
      <c r="B79" s="5" t="s">
        <v>299</v>
      </c>
      <c r="F79" s="13">
        <f t="shared" ref="F79:K79" si="31">IF($H$13="No",F48,0)</f>
        <v>0</v>
      </c>
      <c r="G79" s="13">
        <f t="shared" si="31"/>
        <v>0</v>
      </c>
      <c r="H79" s="13">
        <f t="shared" si="31"/>
        <v>0</v>
      </c>
      <c r="I79" s="13">
        <f t="shared" si="31"/>
        <v>0</v>
      </c>
      <c r="J79" s="13">
        <f t="shared" si="31"/>
        <v>0</v>
      </c>
      <c r="K79" s="13">
        <f t="shared" si="31"/>
        <v>0</v>
      </c>
      <c r="L79" s="13">
        <f>SUM(F79:K79)</f>
        <v>0</v>
      </c>
    </row>
    <row r="80" spans="2:12" x14ac:dyDescent="0.3">
      <c r="B80" s="5" t="s">
        <v>300</v>
      </c>
      <c r="F80" s="13">
        <f t="shared" ref="F80:K80" si="32">F66-F74</f>
        <v>0</v>
      </c>
      <c r="G80" s="13">
        <f t="shared" si="32"/>
        <v>0</v>
      </c>
      <c r="H80" s="13">
        <f t="shared" si="32"/>
        <v>0</v>
      </c>
      <c r="I80" s="13">
        <f t="shared" si="32"/>
        <v>0</v>
      </c>
      <c r="J80" s="13">
        <f t="shared" si="32"/>
        <v>0</v>
      </c>
      <c r="K80" s="13">
        <f t="shared" si="32"/>
        <v>0</v>
      </c>
      <c r="L80" s="13">
        <f>SUM(F80:K80)</f>
        <v>0</v>
      </c>
    </row>
    <row r="81" spans="2:12" x14ac:dyDescent="0.3">
      <c r="B81" s="32" t="s">
        <v>214</v>
      </c>
      <c r="D81" s="43" t="str">
        <f>IF(ROUND($L$81-($L$68-$L$75),2)=0,"","DISCREPANCY!")</f>
        <v/>
      </c>
      <c r="F81" s="33">
        <f t="shared" ref="F81:K81" si="33">F78+F79+F80</f>
        <v>0</v>
      </c>
      <c r="G81" s="33">
        <f t="shared" si="33"/>
        <v>0</v>
      </c>
      <c r="H81" s="33">
        <f t="shared" si="33"/>
        <v>0</v>
      </c>
      <c r="I81" s="33">
        <f t="shared" si="33"/>
        <v>0</v>
      </c>
      <c r="J81" s="33">
        <f t="shared" si="33"/>
        <v>0</v>
      </c>
      <c r="K81" s="33">
        <f t="shared" si="33"/>
        <v>0</v>
      </c>
      <c r="L81" s="33">
        <f>SUM(F81:K81)</f>
        <v>0</v>
      </c>
    </row>
    <row r="82" spans="2:12" x14ac:dyDescent="0.3">
      <c r="B82" s="5" t="s">
        <v>301</v>
      </c>
      <c r="F82" s="66" t="str">
        <f>IF($C$14=0,"",IF($L$82&gt;=$C$14,"— meets the funder's co-financing requirement","— BELOW the funder's co-financing requirement"))</f>
        <v/>
      </c>
      <c r="G82" s="61"/>
      <c r="H82" s="61"/>
      <c r="I82" s="61"/>
      <c r="J82" s="61"/>
      <c r="K82" s="61"/>
      <c r="L82" s="16">
        <f>IF($L$68=0,0,$L$81/$L$68)</f>
        <v>0</v>
      </c>
    </row>
    <row r="84" spans="2:12" ht="19.5" customHeight="1" x14ac:dyDescent="0.3">
      <c r="B84" s="64" t="s">
        <v>302</v>
      </c>
      <c r="C84" s="61"/>
      <c r="D84" s="61"/>
      <c r="E84" s="61"/>
      <c r="F84" s="61"/>
      <c r="G84" s="61"/>
      <c r="H84" s="61"/>
      <c r="I84" s="61"/>
      <c r="J84" s="61"/>
      <c r="K84" s="61"/>
      <c r="L84" s="61"/>
    </row>
    <row r="85" spans="2:12" x14ac:dyDescent="0.3">
      <c r="B85" s="5" t="s">
        <v>303</v>
      </c>
      <c r="F85" s="38"/>
      <c r="G85" s="38"/>
      <c r="H85" s="38"/>
      <c r="I85" s="38"/>
      <c r="J85" s="38"/>
      <c r="K85" s="38"/>
      <c r="L85" s="13">
        <f>SUM(F85:K85)</f>
        <v>0</v>
      </c>
    </row>
    <row r="86" spans="2:12" x14ac:dyDescent="0.3">
      <c r="B86" s="5" t="s">
        <v>304</v>
      </c>
      <c r="F86" s="13" t="str">
        <f t="shared" ref="F86:L86" si="34">IF($L$85=0,"",F85-F75)</f>
        <v/>
      </c>
      <c r="G86" s="13" t="str">
        <f t="shared" si="34"/>
        <v/>
      </c>
      <c r="H86" s="13" t="str">
        <f t="shared" si="34"/>
        <v/>
      </c>
      <c r="I86" s="13" t="str">
        <f t="shared" si="34"/>
        <v/>
      </c>
      <c r="J86" s="13" t="str">
        <f t="shared" si="34"/>
        <v/>
      </c>
      <c r="K86" s="13" t="str">
        <f t="shared" si="34"/>
        <v/>
      </c>
      <c r="L86" s="15" t="str">
        <f t="shared" si="34"/>
        <v/>
      </c>
    </row>
    <row r="88" spans="2:12" x14ac:dyDescent="0.3">
      <c r="B88" s="63" t="s">
        <v>305</v>
      </c>
      <c r="C88" s="61"/>
      <c r="D88" s="61"/>
      <c r="E88" s="61"/>
      <c r="F88" s="61"/>
      <c r="G88" s="61"/>
      <c r="H88" s="61"/>
      <c r="I88" s="61"/>
      <c r="J88" s="61"/>
      <c r="K88" s="61"/>
      <c r="L88" s="61"/>
    </row>
    <row r="90" spans="2:12" ht="19.5" customHeight="1" x14ac:dyDescent="0.3">
      <c r="B90" s="64" t="s">
        <v>306</v>
      </c>
      <c r="C90" s="61"/>
      <c r="D90" s="61"/>
      <c r="E90" s="61"/>
      <c r="F90" s="61"/>
      <c r="G90" s="61"/>
      <c r="H90" s="61"/>
      <c r="I90" s="61"/>
      <c r="J90" s="61"/>
      <c r="K90" s="61"/>
      <c r="L90" s="61"/>
    </row>
    <row r="91" spans="2:12" x14ac:dyDescent="0.3">
      <c r="B91" s="51" t="s">
        <v>307</v>
      </c>
      <c r="C91" s="51"/>
      <c r="D91" s="51"/>
      <c r="E91" s="51"/>
      <c r="F91" s="52">
        <f t="shared" ref="F91:K91" si="35">F$17</f>
        <v>2027</v>
      </c>
      <c r="G91" s="52">
        <f t="shared" si="35"/>
        <v>2028</v>
      </c>
      <c r="H91" s="52">
        <f t="shared" si="35"/>
        <v>2029</v>
      </c>
      <c r="I91" s="52">
        <f t="shared" si="35"/>
        <v>2030</v>
      </c>
      <c r="J91" s="52">
        <f t="shared" si="35"/>
        <v>2031</v>
      </c>
      <c r="K91" s="52">
        <f t="shared" si="35"/>
        <v>2032</v>
      </c>
      <c r="L91" s="51" t="s">
        <v>250</v>
      </c>
    </row>
    <row r="92" spans="2:12" x14ac:dyDescent="0.3">
      <c r="B92" s="55" t="s">
        <v>308</v>
      </c>
      <c r="F92" s="54">
        <f t="shared" ref="F92:K92" si="36">IF(F$17="",0,SUMPRODUCT(((N19:N26="")*$D$19:$D$26+(N19:N26&lt;&gt;"")*N19:N26)*((U19:U26="")*($E$19:$E$26+12*($E$19:$E$26=""))+(U19:U26&lt;&gt;"")*U19:U26)))</f>
        <v>0</v>
      </c>
      <c r="G92" s="54">
        <f t="shared" si="36"/>
        <v>0</v>
      </c>
      <c r="H92" s="54">
        <f t="shared" si="36"/>
        <v>0</v>
      </c>
      <c r="I92" s="54">
        <f t="shared" si="36"/>
        <v>0</v>
      </c>
      <c r="J92" s="54">
        <f t="shared" si="36"/>
        <v>0</v>
      </c>
      <c r="K92" s="54">
        <f t="shared" si="36"/>
        <v>0</v>
      </c>
      <c r="L92" s="54">
        <f>SUM(F92:K92)</f>
        <v>0</v>
      </c>
    </row>
    <row r="93" spans="2:12" x14ac:dyDescent="0.3">
      <c r="B93" s="55" t="s">
        <v>309</v>
      </c>
      <c r="F93" s="54">
        <f t="shared" ref="F93:K93" si="37">IF(F$17="",0,SUMPRODUCT(((N28:N31="")*$D$28:$D$31+(N28:N31&lt;&gt;"")*N28:N31)*((U28:U31="")*($E$28:$E$31+12*($E$28:$E$31=""))+(U28:U31&lt;&gt;"")*U28:U31)))</f>
        <v>0</v>
      </c>
      <c r="G93" s="54">
        <f t="shared" si="37"/>
        <v>0</v>
      </c>
      <c r="H93" s="54">
        <f t="shared" si="37"/>
        <v>0</v>
      </c>
      <c r="I93" s="54">
        <f t="shared" si="37"/>
        <v>0</v>
      </c>
      <c r="J93" s="54">
        <f t="shared" si="37"/>
        <v>0</v>
      </c>
      <c r="K93" s="54">
        <f t="shared" si="37"/>
        <v>0</v>
      </c>
      <c r="L93" s="54">
        <f>SUM(F93:K93)</f>
        <v>0</v>
      </c>
    </row>
    <row r="94" spans="2:12" x14ac:dyDescent="0.3">
      <c r="B94" s="55" t="s">
        <v>310</v>
      </c>
      <c r="F94" s="54">
        <f t="shared" ref="F94:K94" si="38">IF(F$17="",0,SUMPRODUCT(((N57:N60="")*$D$57:$D$60+(N57:N60&lt;&gt;"")*N57:N60)*((U57:U60="")*($E$57:$E$60+12*($E$57:$E$60=""))+(U57:U60&lt;&gt;"")*U57:U60)))</f>
        <v>0</v>
      </c>
      <c r="G94" s="54">
        <f t="shared" si="38"/>
        <v>0</v>
      </c>
      <c r="H94" s="54">
        <f t="shared" si="38"/>
        <v>0</v>
      </c>
      <c r="I94" s="54">
        <f t="shared" si="38"/>
        <v>0</v>
      </c>
      <c r="J94" s="54">
        <f t="shared" si="38"/>
        <v>0</v>
      </c>
      <c r="K94" s="54">
        <f t="shared" si="38"/>
        <v>0</v>
      </c>
      <c r="L94" s="54">
        <f>SUM(F94:K94)</f>
        <v>0</v>
      </c>
    </row>
    <row r="95" spans="2:12" x14ac:dyDescent="0.3">
      <c r="B95" s="6" t="s">
        <v>311</v>
      </c>
      <c r="F95" s="56">
        <f t="shared" ref="F95:K95" si="39">SUM(F92:F94)</f>
        <v>0</v>
      </c>
      <c r="G95" s="56">
        <f t="shared" si="39"/>
        <v>0</v>
      </c>
      <c r="H95" s="56">
        <f t="shared" si="39"/>
        <v>0</v>
      </c>
      <c r="I95" s="56">
        <f t="shared" si="39"/>
        <v>0</v>
      </c>
      <c r="J95" s="56">
        <f t="shared" si="39"/>
        <v>0</v>
      </c>
      <c r="K95" s="56">
        <f t="shared" si="39"/>
        <v>0</v>
      </c>
      <c r="L95" s="56">
        <f>SUM(F95:K95)</f>
        <v>0</v>
      </c>
    </row>
    <row r="96" spans="2:12" x14ac:dyDescent="0.3">
      <c r="B96" s="57" t="s">
        <v>312</v>
      </c>
      <c r="F96" s="58">
        <f t="shared" ref="F96:L96" si="40">F95/12</f>
        <v>0</v>
      </c>
      <c r="G96" s="58">
        <f t="shared" si="40"/>
        <v>0</v>
      </c>
      <c r="H96" s="58">
        <f t="shared" si="40"/>
        <v>0</v>
      </c>
      <c r="I96" s="58">
        <f t="shared" si="40"/>
        <v>0</v>
      </c>
      <c r="J96" s="58">
        <f t="shared" si="40"/>
        <v>0</v>
      </c>
      <c r="K96" s="58">
        <f t="shared" si="40"/>
        <v>0</v>
      </c>
      <c r="L96" s="58">
        <f t="shared" si="40"/>
        <v>0</v>
      </c>
    </row>
    <row r="97" spans="2:12" x14ac:dyDescent="0.3">
      <c r="B97" s="57" t="s">
        <v>313</v>
      </c>
      <c r="L97" s="59">
        <f>IF($H$8=0,"",$L$95/12/$H$8)</f>
        <v>0</v>
      </c>
    </row>
    <row r="99" spans="2:12" x14ac:dyDescent="0.3">
      <c r="B99" s="63" t="s">
        <v>314</v>
      </c>
      <c r="C99" s="61"/>
      <c r="D99" s="61"/>
      <c r="E99" s="61"/>
      <c r="F99" s="61"/>
      <c r="G99" s="61"/>
      <c r="H99" s="61"/>
      <c r="I99" s="61"/>
      <c r="J99" s="61"/>
      <c r="K99" s="61"/>
      <c r="L99" s="61"/>
    </row>
  </sheetData>
  <sheetProtection formatCells="0" formatColumns="0" formatRows="0" sort="0" autoFilter="0"/>
  <mergeCells count="36">
    <mergeCell ref="U55:Z55"/>
    <mergeCell ref="N16:S16"/>
    <mergeCell ref="B64:L64"/>
    <mergeCell ref="B55:L55"/>
    <mergeCell ref="B88:L88"/>
    <mergeCell ref="N27:S27"/>
    <mergeCell ref="B1:L1"/>
    <mergeCell ref="C5:L5"/>
    <mergeCell ref="B10:L10"/>
    <mergeCell ref="B4:L4"/>
    <mergeCell ref="C11:E11"/>
    <mergeCell ref="C8:E8"/>
    <mergeCell ref="H11:L11"/>
    <mergeCell ref="N15:AC15"/>
    <mergeCell ref="AB16:AC16"/>
    <mergeCell ref="U27:Z27"/>
    <mergeCell ref="B36:L36"/>
    <mergeCell ref="B2:L2"/>
    <mergeCell ref="C15:L15"/>
    <mergeCell ref="C6:L6"/>
    <mergeCell ref="C7:E7"/>
    <mergeCell ref="U16:Z16"/>
    <mergeCell ref="N18:S18"/>
    <mergeCell ref="B18:L18"/>
    <mergeCell ref="U18:Z18"/>
    <mergeCell ref="B99:L99"/>
    <mergeCell ref="B84:L84"/>
    <mergeCell ref="N55:S55"/>
    <mergeCell ref="B37:L37"/>
    <mergeCell ref="G56:L56"/>
    <mergeCell ref="B90:L90"/>
    <mergeCell ref="B47:L47"/>
    <mergeCell ref="C56:E56"/>
    <mergeCell ref="B70:L70"/>
    <mergeCell ref="B77:L77"/>
    <mergeCell ref="F82:K82"/>
  </mergeCells>
  <conditionalFormatting sqref="F92:K97">
    <cfRule type="expression" dxfId="194" priority="16">
      <formula>F$17=""</formula>
    </cfRule>
  </conditionalFormatting>
  <conditionalFormatting sqref="F19:L26">
    <cfRule type="expression" dxfId="193" priority="2">
      <formula>F$17=""</formula>
    </cfRule>
  </conditionalFormatting>
  <conditionalFormatting sqref="F28:L31">
    <cfRule type="expression" dxfId="192" priority="3">
      <formula>F$17=""</formula>
    </cfRule>
  </conditionalFormatting>
  <conditionalFormatting sqref="F38:L45">
    <cfRule type="expression" dxfId="191" priority="4">
      <formula>F$17=""</formula>
    </cfRule>
  </conditionalFormatting>
  <conditionalFormatting sqref="F48:L53">
    <cfRule type="expression" dxfId="190" priority="5">
      <formula>F$17=""</formula>
    </cfRule>
  </conditionalFormatting>
  <conditionalFormatting sqref="F57:L60">
    <cfRule type="expression" dxfId="189" priority="6">
      <formula>F$17=""</formula>
    </cfRule>
  </conditionalFormatting>
  <conditionalFormatting sqref="F78:L81">
    <cfRule type="cellIs" dxfId="188" priority="8" operator="lessThan">
      <formula>0</formula>
    </cfRule>
  </conditionalFormatting>
  <conditionalFormatting sqref="F85:L85">
    <cfRule type="expression" dxfId="187" priority="7">
      <formula>F$17=""</formula>
    </cfRule>
  </conditionalFormatting>
  <conditionalFormatting sqref="F86:L86">
    <cfRule type="cellIs" dxfId="186" priority="9" operator="lessThan">
      <formula>0</formula>
    </cfRule>
  </conditionalFormatting>
  <conditionalFormatting sqref="N19:S26">
    <cfRule type="expression" dxfId="185" priority="10">
      <formula>N$17=""</formula>
    </cfRule>
  </conditionalFormatting>
  <conditionalFormatting sqref="N28:S31">
    <cfRule type="expression" dxfId="184" priority="11">
      <formula>N$17=""</formula>
    </cfRule>
  </conditionalFormatting>
  <conditionalFormatting sqref="N57:S60">
    <cfRule type="expression" dxfId="183" priority="12">
      <formula>N$17=""</formula>
    </cfRule>
  </conditionalFormatting>
  <conditionalFormatting sqref="U19:Z26">
    <cfRule type="expression" dxfId="182" priority="13">
      <formula>U$17=""</formula>
    </cfRule>
  </conditionalFormatting>
  <conditionalFormatting sqref="U28:Z31">
    <cfRule type="expression" dxfId="181" priority="14">
      <formula>U$17=""</formula>
    </cfRule>
  </conditionalFormatting>
  <conditionalFormatting sqref="U57:Z60">
    <cfRule type="expression" dxfId="180" priority="15">
      <formula>U$17=""</formula>
    </cfRule>
  </conditionalFormatting>
  <dataValidations count="6">
    <dataValidation type="whole" allowBlank="1" sqref="H8" xr:uid="{00000000-0002-0000-0500-000000000000}">
      <formula1>1</formula1>
      <formula2>6</formula2>
    </dataValidation>
    <dataValidation type="list" allowBlank="1" sqref="C7" xr:uid="{00000000-0002-0000-0500-000001000000}">
      <formula1>INST_LIST</formula1>
      <formula2>0</formula2>
    </dataValidation>
    <dataValidation type="list" allowBlank="1" sqref="C28:C31" xr:uid="{00000000-0002-0000-0500-000002000000}">
      <formula1>DR_KAT</formula1>
      <formula2>0</formula2>
    </dataValidation>
    <dataValidation type="list" allowBlank="1" sqref="C56" xr:uid="{00000000-0002-0000-0500-000003000000}">
      <formula1>"Consultancy,Transfer"</formula1>
      <formula2>0</formula2>
    </dataValidation>
    <dataValidation type="decimal" allowBlank="1" showErrorMessage="1" errorTitle="Involvement" error="Enter a value between 0 % and 100 %. Leave empty to follow column D." sqref="N19:S26 N28:S31 N57:S60" xr:uid="{00000000-0002-0000-0500-000004000000}">
      <formula1>0</formula1>
      <formula2>1</formula2>
    </dataValidation>
    <dataValidation type="decimal" allowBlank="1" showErrorMessage="1" errorTitle="Months" error="Enter 0 to 12 months. Leave empty to follow column E." sqref="U19:Z26 U28:Z31 U57:Z60" xr:uid="{00000000-0002-0000-0500-000005000000}">
      <formula1>0</formula1>
      <formula2>12</formula2>
    </dataValidation>
  </dataValidations>
  <pageMargins left="0.75" right="0.75" top="1" bottom="1" header="0.511811023622047" footer="0.511811023622047"/>
  <pageSetup paperSize="9" orientation="portrait" horizontalDpi="300" verticalDpi="300"/>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99"/>
  <sheetViews>
    <sheetView showGridLines="0" zoomScaleNormal="100" workbookViewId="0">
      <pane xSplit="5" topLeftCell="F1" activePane="topRight" state="frozen"/>
      <selection pane="topRight"/>
    </sheetView>
  </sheetViews>
  <sheetFormatPr defaultColWidth="8.6640625" defaultRowHeight="14.4" outlineLevelCol="1" x14ac:dyDescent="0.3"/>
  <cols>
    <col min="1" max="1" width="2.44140625" customWidth="1"/>
    <col min="2" max="2" width="38" customWidth="1"/>
    <col min="3" max="3" width="13" customWidth="1"/>
    <col min="4" max="5" width="10" customWidth="1"/>
    <col min="6" max="6" width="23.44140625" customWidth="1"/>
    <col min="7" max="7" width="14.33203125" customWidth="1"/>
    <col min="8" max="8" width="10" customWidth="1"/>
    <col min="9" max="9" width="12" customWidth="1"/>
    <col min="10" max="10" width="10" customWidth="1"/>
    <col min="11" max="12" width="14" customWidth="1"/>
    <col min="13" max="13" width="2.21875" customWidth="1" outlineLevel="1"/>
    <col min="14" max="19" width="7.5546875" customWidth="1" outlineLevel="1"/>
    <col min="20" max="20" width="2.21875" customWidth="1" outlineLevel="1"/>
    <col min="21" max="26" width="7.5546875" customWidth="1" outlineLevel="1"/>
    <col min="27" max="27" width="2.21875" customWidth="1" outlineLevel="1"/>
    <col min="28" max="28" width="11.44140625" customWidth="1"/>
    <col min="29" max="29" width="10.44140625" customWidth="1"/>
  </cols>
  <sheetData>
    <row r="1" spans="1:29" ht="27.75" customHeight="1" x14ac:dyDescent="0.3">
      <c r="A1" s="8" t="s">
        <v>15</v>
      </c>
      <c r="B1" s="60" t="s">
        <v>319</v>
      </c>
      <c r="C1" s="61"/>
      <c r="D1" s="61"/>
      <c r="E1" s="61"/>
      <c r="F1" s="61"/>
      <c r="G1" s="61"/>
      <c r="H1" s="61"/>
      <c r="I1" s="61"/>
      <c r="J1" s="61"/>
      <c r="K1" s="61"/>
      <c r="L1" s="61"/>
    </row>
    <row r="2" spans="1:29" x14ac:dyDescent="0.3">
      <c r="B2" s="65" t="s">
        <v>228</v>
      </c>
      <c r="C2" s="61"/>
      <c r="D2" s="61"/>
      <c r="E2" s="61"/>
      <c r="F2" s="61"/>
      <c r="G2" s="61"/>
      <c r="H2" s="61"/>
      <c r="I2" s="61"/>
      <c r="J2" s="61"/>
      <c r="K2" s="61"/>
      <c r="L2" s="61"/>
    </row>
    <row r="4" spans="1:29" ht="19.5" customHeight="1" x14ac:dyDescent="0.3">
      <c r="B4" s="64" t="s">
        <v>229</v>
      </c>
      <c r="C4" s="61"/>
      <c r="D4" s="61"/>
      <c r="E4" s="61"/>
      <c r="F4" s="61"/>
      <c r="G4" s="61"/>
      <c r="H4" s="61"/>
      <c r="I4" s="61"/>
      <c r="J4" s="61"/>
      <c r="K4" s="61"/>
      <c r="L4" s="61"/>
    </row>
    <row r="5" spans="1:29" x14ac:dyDescent="0.3">
      <c r="B5" s="5" t="s">
        <v>175</v>
      </c>
      <c r="C5" s="78"/>
      <c r="D5" s="79"/>
      <c r="E5" s="79"/>
      <c r="F5" s="79"/>
      <c r="G5" s="79"/>
      <c r="H5" s="79"/>
      <c r="I5" s="79"/>
      <c r="J5" s="79"/>
      <c r="K5" s="79"/>
      <c r="L5" s="79"/>
    </row>
    <row r="6" spans="1:29" x14ac:dyDescent="0.3">
      <c r="B6" s="5" t="s">
        <v>231</v>
      </c>
      <c r="C6" s="78"/>
      <c r="D6" s="79"/>
      <c r="E6" s="79"/>
      <c r="F6" s="79"/>
      <c r="G6" s="79"/>
      <c r="H6" s="79"/>
      <c r="I6" s="79"/>
      <c r="J6" s="79"/>
      <c r="K6" s="79"/>
      <c r="L6" s="79"/>
    </row>
    <row r="7" spans="1:29" x14ac:dyDescent="0.3">
      <c r="B7" s="5" t="s">
        <v>233</v>
      </c>
      <c r="C7" s="78" t="s">
        <v>49</v>
      </c>
      <c r="D7" s="79"/>
      <c r="E7" s="79"/>
      <c r="F7" s="5" t="s">
        <v>234</v>
      </c>
      <c r="H7" s="34">
        <v>2027</v>
      </c>
    </row>
    <row r="8" spans="1:29" x14ac:dyDescent="0.3">
      <c r="B8" s="5" t="s">
        <v>177</v>
      </c>
      <c r="C8" s="78"/>
      <c r="D8" s="79"/>
      <c r="E8" s="79"/>
      <c r="F8" s="5" t="s">
        <v>235</v>
      </c>
      <c r="H8" s="34">
        <v>4</v>
      </c>
    </row>
    <row r="10" spans="1:29" ht="19.5" customHeight="1" x14ac:dyDescent="0.3">
      <c r="B10" s="64" t="s">
        <v>236</v>
      </c>
      <c r="C10" s="61"/>
      <c r="D10" s="61"/>
      <c r="E10" s="61"/>
      <c r="F10" s="61"/>
      <c r="G10" s="61"/>
      <c r="H10" s="61"/>
      <c r="I10" s="61"/>
      <c r="J10" s="61"/>
      <c r="K10" s="61"/>
      <c r="L10" s="61"/>
    </row>
    <row r="11" spans="1:29" x14ac:dyDescent="0.3">
      <c r="B11" s="5" t="s">
        <v>73</v>
      </c>
      <c r="C11" s="74" t="str">
        <f>IFERROR(VLOOKUP($A$1,RULES,2,FALSE()),"")</f>
        <v>Full cost (SUHF)</v>
      </c>
      <c r="D11" s="61"/>
      <c r="E11" s="61"/>
      <c r="F11" s="5" t="s">
        <v>75</v>
      </c>
      <c r="H11" s="74" t="str">
        <f>IFERROR(VLOOKUP($A$1,RULES,4,FALSE()),"INDI base")</f>
        <v>INDI base</v>
      </c>
      <c r="I11" s="61"/>
      <c r="J11" s="61"/>
      <c r="K11" s="61"/>
      <c r="L11" s="61"/>
    </row>
    <row r="12" spans="1:29" x14ac:dyDescent="0.3">
      <c r="B12" s="5" t="s">
        <v>237</v>
      </c>
      <c r="C12" s="44">
        <f>IF($C$11="Full cost (SUHF)",$D$66,IFERROR(VLOOKUP($A$1,RULES,3,FALSE()),INDI_KI))</f>
        <v>0.28989999999999999</v>
      </c>
      <c r="F12" s="5" t="s">
        <v>76</v>
      </c>
      <c r="H12" s="35">
        <f>IFERROR(VLOOKUP($A$1,RULES,5,FALSE()),0)</f>
        <v>0</v>
      </c>
    </row>
    <row r="13" spans="1:29" x14ac:dyDescent="0.3">
      <c r="B13" s="5" t="s">
        <v>238</v>
      </c>
      <c r="C13" s="44">
        <f>MIN(LKP,IF(IFERROR(VLOOKUP($A$1,RULES,6,FALSE()),0)=0,LKP,VLOOKUP($A$1,RULES,6,FALSE())))</f>
        <v>0.59859999999999991</v>
      </c>
      <c r="F13" s="5" t="s">
        <v>78</v>
      </c>
      <c r="H13" s="3" t="str">
        <f>IFERROR(VLOOKUP($A$1,RULES,7,FALSE()),"Yes")</f>
        <v>Yes</v>
      </c>
    </row>
    <row r="14" spans="1:29" x14ac:dyDescent="0.3">
      <c r="B14" s="5" t="s">
        <v>239</v>
      </c>
      <c r="C14" s="36">
        <f>IFERROR(VLOOKUP($A$1,RULES,8,FALSE()),0)</f>
        <v>0</v>
      </c>
      <c r="F14" s="5" t="s">
        <v>240</v>
      </c>
      <c r="H14" s="30">
        <f>IFERROR(VLOOKUP($A$1,RULES,9,FALSE()),"")</f>
        <v>4</v>
      </c>
    </row>
    <row r="15" spans="1:29" ht="45.75" customHeight="1" x14ac:dyDescent="0.3">
      <c r="B15" s="5" t="s">
        <v>43</v>
      </c>
      <c r="C15" s="77" t="str">
        <f>IFERROR(VLOOKUP($A$1,RULES,10,FALSE()),"")</f>
        <v>Formas. Full cost model. Check any caps per call.</v>
      </c>
      <c r="D15" s="61"/>
      <c r="E15" s="61"/>
      <c r="F15" s="61"/>
      <c r="G15" s="61"/>
      <c r="H15" s="61"/>
      <c r="I15" s="61"/>
      <c r="J15" s="61"/>
      <c r="K15" s="61"/>
      <c r="L15" s="61"/>
      <c r="N15" s="75" t="s">
        <v>242</v>
      </c>
      <c r="O15" s="61"/>
      <c r="P15" s="61"/>
      <c r="Q15" s="61"/>
      <c r="R15" s="61"/>
      <c r="S15" s="61"/>
      <c r="T15" s="61"/>
      <c r="U15" s="61"/>
      <c r="V15" s="61"/>
      <c r="W15" s="61"/>
      <c r="X15" s="61"/>
      <c r="Y15" s="61"/>
      <c r="Z15" s="61"/>
      <c r="AA15" s="61"/>
      <c r="AB15" s="61"/>
      <c r="AC15" s="61"/>
    </row>
    <row r="16" spans="1:29" x14ac:dyDescent="0.3">
      <c r="M16" s="50"/>
      <c r="N16" s="76" t="s">
        <v>243</v>
      </c>
      <c r="O16" s="61"/>
      <c r="P16" s="61"/>
      <c r="Q16" s="61"/>
      <c r="R16" s="61"/>
      <c r="S16" s="61"/>
      <c r="T16" s="50"/>
      <c r="U16" s="76" t="s">
        <v>244</v>
      </c>
      <c r="V16" s="61"/>
      <c r="W16" s="61"/>
      <c r="X16" s="61"/>
      <c r="Y16" s="61"/>
      <c r="Z16" s="61"/>
      <c r="AA16" s="50"/>
      <c r="AB16" s="76" t="s">
        <v>245</v>
      </c>
      <c r="AC16" s="61"/>
    </row>
    <row r="17" spans="2:29" ht="30" customHeight="1" x14ac:dyDescent="0.3">
      <c r="B17" s="51" t="s">
        <v>246</v>
      </c>
      <c r="C17" s="51" t="s">
        <v>247</v>
      </c>
      <c r="D17" s="51" t="s">
        <v>248</v>
      </c>
      <c r="E17" s="51" t="s">
        <v>249</v>
      </c>
      <c r="F17" s="52">
        <f>IF(1&lt;=$H$8,$H$7+0,"")</f>
        <v>2027</v>
      </c>
      <c r="G17" s="52">
        <f>IF(2&lt;=$H$8,$H$7+1,"")</f>
        <v>2028</v>
      </c>
      <c r="H17" s="52">
        <f>IF(3&lt;=$H$8,$H$7+2,"")</f>
        <v>2029</v>
      </c>
      <c r="I17" s="52">
        <f>IF(4&lt;=$H$8,$H$7+3,"")</f>
        <v>2030</v>
      </c>
      <c r="J17" s="52" t="str">
        <f>IF(5&lt;=$H$8,$H$7+4,"")</f>
        <v/>
      </c>
      <c r="K17" s="52" t="str">
        <f>IF(6&lt;=$H$8,$H$7+5,"")</f>
        <v/>
      </c>
      <c r="L17" s="51" t="s">
        <v>250</v>
      </c>
      <c r="M17" s="51"/>
      <c r="N17" s="52">
        <f t="shared" ref="N17:S17" si="0">F$17</f>
        <v>2027</v>
      </c>
      <c r="O17" s="52">
        <f t="shared" si="0"/>
        <v>2028</v>
      </c>
      <c r="P17" s="52">
        <f t="shared" si="0"/>
        <v>2029</v>
      </c>
      <c r="Q17" s="52">
        <f t="shared" si="0"/>
        <v>2030</v>
      </c>
      <c r="R17" s="52" t="str">
        <f t="shared" si="0"/>
        <v/>
      </c>
      <c r="S17" s="52" t="str">
        <f t="shared" si="0"/>
        <v/>
      </c>
      <c r="T17" s="51"/>
      <c r="U17" s="52">
        <f t="shared" ref="U17:Z17" si="1">F$17</f>
        <v>2027</v>
      </c>
      <c r="V17" s="52">
        <f t="shared" si="1"/>
        <v>2028</v>
      </c>
      <c r="W17" s="52">
        <f t="shared" si="1"/>
        <v>2029</v>
      </c>
      <c r="X17" s="52">
        <f t="shared" si="1"/>
        <v>2030</v>
      </c>
      <c r="Y17" s="52" t="str">
        <f t="shared" si="1"/>
        <v/>
      </c>
      <c r="Z17" s="52" t="str">
        <f t="shared" si="1"/>
        <v/>
      </c>
      <c r="AA17" s="51"/>
      <c r="AB17" s="51" t="s">
        <v>251</v>
      </c>
      <c r="AC17" s="51" t="s">
        <v>252</v>
      </c>
    </row>
    <row r="18" spans="2:29" ht="14.25" customHeight="1" x14ac:dyDescent="0.3">
      <c r="B18" s="64" t="s">
        <v>253</v>
      </c>
      <c r="C18" s="61"/>
      <c r="D18" s="61"/>
      <c r="E18" s="61"/>
      <c r="F18" s="61"/>
      <c r="G18" s="61"/>
      <c r="H18" s="61"/>
      <c r="I18" s="61"/>
      <c r="J18" s="61"/>
      <c r="K18" s="61"/>
      <c r="L18" s="61"/>
      <c r="M18" s="9"/>
      <c r="N18" s="64" t="s">
        <v>254</v>
      </c>
      <c r="O18" s="61"/>
      <c r="P18" s="61"/>
      <c r="Q18" s="61"/>
      <c r="R18" s="61"/>
      <c r="S18" s="61"/>
      <c r="T18" s="9"/>
      <c r="U18" s="64" t="s">
        <v>254</v>
      </c>
      <c r="V18" s="61"/>
      <c r="W18" s="61"/>
      <c r="X18" s="61"/>
      <c r="Y18" s="61"/>
      <c r="Z18" s="61"/>
      <c r="AA18" s="9"/>
      <c r="AB18" s="9"/>
      <c r="AC18" s="9"/>
    </row>
    <row r="19" spans="2:29" x14ac:dyDescent="0.3">
      <c r="B19" s="1" t="s">
        <v>316</v>
      </c>
      <c r="C19" s="38"/>
      <c r="D19" s="39"/>
      <c r="E19" s="34">
        <v>4</v>
      </c>
      <c r="F19" s="13">
        <f t="shared" ref="F19:F26" si="2">IF(1&lt;=$H$8,$C19*IF(U19="",IF($E19="",12,$E19),U19)*IF(N19="",$D19,N19)*(1+SAL_IDX)^0,0)</f>
        <v>0</v>
      </c>
      <c r="G19" s="13">
        <f t="shared" ref="G19:G26" si="3">IF(2&lt;=$H$8,$C19*IF(V19="",IF($E19="",12,$E19),V19)*IF(O19="",$D19,O19)*(1+SAL_IDX)^1,0)</f>
        <v>0</v>
      </c>
      <c r="H19" s="13">
        <f t="shared" ref="H19:H26" si="4">IF(3&lt;=$H$8,$C19*IF(W19="",IF($E19="",12,$E19),W19)*IF(P19="",$D19,P19)*(1+SAL_IDX)^2,0)</f>
        <v>0</v>
      </c>
      <c r="I19" s="13">
        <f t="shared" ref="I19:I26" si="5">IF(4&lt;=$H$8,$C19*IF(X19="",IF($E19="",12,$E19),X19)*IF(Q19="",$D19,Q19)*(1+SAL_IDX)^3,0)</f>
        <v>0</v>
      </c>
      <c r="J19" s="13">
        <f t="shared" ref="J19:J26" si="6">IF(5&lt;=$H$8,$C19*IF(Y19="",IF($E19="",12,$E19),Y19)*IF(R19="",$D19,R19)*(1+SAL_IDX)^4,0)</f>
        <v>0</v>
      </c>
      <c r="K19" s="13">
        <f t="shared" ref="K19:K26" si="7">IF(6&lt;=$H$8,$C19*IF(Z19="",IF($E19="",12,$E19),Z19)*IF(S19="",$D19,S19)*(1+SAL_IDX)^5,0)</f>
        <v>0</v>
      </c>
      <c r="L19" s="13">
        <f t="shared" ref="L19:L26" si="8">SUM(F19:K19)</f>
        <v>0</v>
      </c>
      <c r="M19" s="50"/>
      <c r="N19" s="39"/>
      <c r="O19" s="39"/>
      <c r="P19" s="39"/>
      <c r="Q19" s="39"/>
      <c r="R19" s="39"/>
      <c r="S19" s="39"/>
      <c r="T19" s="50"/>
      <c r="U19" s="53"/>
      <c r="V19" s="53"/>
      <c r="W19" s="53"/>
      <c r="X19" s="53"/>
      <c r="Y19" s="53"/>
      <c r="Z19" s="53"/>
      <c r="AA19" s="50"/>
      <c r="AB19" s="54">
        <f t="shared" ref="AB19:AB26" si="9">SUMPRODUCT(($N$17:$S$17&lt;&gt;"")*((N19:S19="")*$D19+(N19:S19&lt;&gt;"")*N19:S19)*((U19:Z19="")*IF($E19="",12,$E19)+(U19:Z19&lt;&gt;"")*U19:Z19))</f>
        <v>0</v>
      </c>
      <c r="AC19" s="14" t="str">
        <f t="shared" ref="AC19:AC26" si="10">IF(OR($H$8=0,AB19=0),"",AB19/(12*$H$8))</f>
        <v/>
      </c>
    </row>
    <row r="20" spans="2:29" x14ac:dyDescent="0.3">
      <c r="B20" s="1"/>
      <c r="C20" s="38"/>
      <c r="D20" s="39"/>
      <c r="E20" s="34">
        <v>12</v>
      </c>
      <c r="F20" s="13">
        <f t="shared" si="2"/>
        <v>0</v>
      </c>
      <c r="G20" s="13">
        <f t="shared" si="3"/>
        <v>0</v>
      </c>
      <c r="H20" s="13">
        <f t="shared" si="4"/>
        <v>0</v>
      </c>
      <c r="I20" s="13">
        <f t="shared" si="5"/>
        <v>0</v>
      </c>
      <c r="J20" s="13">
        <f t="shared" si="6"/>
        <v>0</v>
      </c>
      <c r="K20" s="13">
        <f t="shared" si="7"/>
        <v>0</v>
      </c>
      <c r="L20" s="13">
        <f t="shared" si="8"/>
        <v>0</v>
      </c>
      <c r="M20" s="50"/>
      <c r="N20" s="39"/>
      <c r="O20" s="39"/>
      <c r="P20" s="39"/>
      <c r="Q20" s="39"/>
      <c r="R20" s="39"/>
      <c r="S20" s="39"/>
      <c r="T20" s="50"/>
      <c r="U20" s="53"/>
      <c r="V20" s="53"/>
      <c r="W20" s="53"/>
      <c r="X20" s="53"/>
      <c r="Y20" s="53"/>
      <c r="Z20" s="53"/>
      <c r="AA20" s="50"/>
      <c r="AB20" s="54">
        <f t="shared" si="9"/>
        <v>0</v>
      </c>
      <c r="AC20" s="14" t="str">
        <f t="shared" si="10"/>
        <v/>
      </c>
    </row>
    <row r="21" spans="2:29" x14ac:dyDescent="0.3">
      <c r="B21" s="1"/>
      <c r="C21" s="38"/>
      <c r="D21" s="39"/>
      <c r="E21" s="34">
        <v>12</v>
      </c>
      <c r="F21" s="13">
        <f t="shared" si="2"/>
        <v>0</v>
      </c>
      <c r="G21" s="13">
        <f t="shared" si="3"/>
        <v>0</v>
      </c>
      <c r="H21" s="13">
        <f t="shared" si="4"/>
        <v>0</v>
      </c>
      <c r="I21" s="13">
        <f t="shared" si="5"/>
        <v>0</v>
      </c>
      <c r="J21" s="13">
        <f t="shared" si="6"/>
        <v>0</v>
      </c>
      <c r="K21" s="13">
        <f t="shared" si="7"/>
        <v>0</v>
      </c>
      <c r="L21" s="13">
        <f t="shared" si="8"/>
        <v>0</v>
      </c>
      <c r="M21" s="50"/>
      <c r="N21" s="39"/>
      <c r="O21" s="39"/>
      <c r="P21" s="39"/>
      <c r="Q21" s="39"/>
      <c r="R21" s="39"/>
      <c r="S21" s="39"/>
      <c r="T21" s="50"/>
      <c r="U21" s="53"/>
      <c r="V21" s="53"/>
      <c r="W21" s="53"/>
      <c r="X21" s="53"/>
      <c r="Y21" s="53"/>
      <c r="Z21" s="53"/>
      <c r="AA21" s="50"/>
      <c r="AB21" s="54">
        <f t="shared" si="9"/>
        <v>0</v>
      </c>
      <c r="AC21" s="14" t="str">
        <f t="shared" si="10"/>
        <v/>
      </c>
    </row>
    <row r="22" spans="2:29" x14ac:dyDescent="0.3">
      <c r="B22" s="1"/>
      <c r="C22" s="38"/>
      <c r="D22" s="39"/>
      <c r="E22" s="34">
        <v>12</v>
      </c>
      <c r="F22" s="13">
        <f t="shared" si="2"/>
        <v>0</v>
      </c>
      <c r="G22" s="13">
        <f t="shared" si="3"/>
        <v>0</v>
      </c>
      <c r="H22" s="13">
        <f t="shared" si="4"/>
        <v>0</v>
      </c>
      <c r="I22" s="13">
        <f t="shared" si="5"/>
        <v>0</v>
      </c>
      <c r="J22" s="13">
        <f t="shared" si="6"/>
        <v>0</v>
      </c>
      <c r="K22" s="13">
        <f t="shared" si="7"/>
        <v>0</v>
      </c>
      <c r="L22" s="13">
        <f t="shared" si="8"/>
        <v>0</v>
      </c>
      <c r="M22" s="50"/>
      <c r="N22" s="39"/>
      <c r="O22" s="39"/>
      <c r="P22" s="39"/>
      <c r="Q22" s="39"/>
      <c r="R22" s="39"/>
      <c r="S22" s="39"/>
      <c r="T22" s="50"/>
      <c r="U22" s="53"/>
      <c r="V22" s="53"/>
      <c r="W22" s="53"/>
      <c r="X22" s="53"/>
      <c r="Y22" s="53"/>
      <c r="Z22" s="53"/>
      <c r="AA22" s="50"/>
      <c r="AB22" s="54">
        <f t="shared" si="9"/>
        <v>0</v>
      </c>
      <c r="AC22" s="14" t="str">
        <f t="shared" si="10"/>
        <v/>
      </c>
    </row>
    <row r="23" spans="2:29" x14ac:dyDescent="0.3">
      <c r="B23" s="1"/>
      <c r="C23" s="38"/>
      <c r="D23" s="39"/>
      <c r="E23" s="34">
        <v>12</v>
      </c>
      <c r="F23" s="13">
        <f t="shared" si="2"/>
        <v>0</v>
      </c>
      <c r="G23" s="13">
        <f t="shared" si="3"/>
        <v>0</v>
      </c>
      <c r="H23" s="13">
        <f t="shared" si="4"/>
        <v>0</v>
      </c>
      <c r="I23" s="13">
        <f t="shared" si="5"/>
        <v>0</v>
      </c>
      <c r="J23" s="13">
        <f t="shared" si="6"/>
        <v>0</v>
      </c>
      <c r="K23" s="13">
        <f t="shared" si="7"/>
        <v>0</v>
      </c>
      <c r="L23" s="13">
        <f t="shared" si="8"/>
        <v>0</v>
      </c>
      <c r="M23" s="50"/>
      <c r="N23" s="39"/>
      <c r="O23" s="39"/>
      <c r="P23" s="39"/>
      <c r="Q23" s="39"/>
      <c r="R23" s="39"/>
      <c r="S23" s="39"/>
      <c r="T23" s="50"/>
      <c r="U23" s="53"/>
      <c r="V23" s="53"/>
      <c r="W23" s="53"/>
      <c r="X23" s="53"/>
      <c r="Y23" s="53"/>
      <c r="Z23" s="53"/>
      <c r="AA23" s="50"/>
      <c r="AB23" s="54">
        <f t="shared" si="9"/>
        <v>0</v>
      </c>
      <c r="AC23" s="14" t="str">
        <f t="shared" si="10"/>
        <v/>
      </c>
    </row>
    <row r="24" spans="2:29" x14ac:dyDescent="0.3">
      <c r="B24" s="1"/>
      <c r="C24" s="38"/>
      <c r="D24" s="39"/>
      <c r="E24" s="34">
        <v>12</v>
      </c>
      <c r="F24" s="13">
        <f t="shared" si="2"/>
        <v>0</v>
      </c>
      <c r="G24" s="13">
        <f t="shared" si="3"/>
        <v>0</v>
      </c>
      <c r="H24" s="13">
        <f t="shared" si="4"/>
        <v>0</v>
      </c>
      <c r="I24" s="13">
        <f t="shared" si="5"/>
        <v>0</v>
      </c>
      <c r="J24" s="13">
        <f t="shared" si="6"/>
        <v>0</v>
      </c>
      <c r="K24" s="13">
        <f t="shared" si="7"/>
        <v>0</v>
      </c>
      <c r="L24" s="13">
        <f t="shared" si="8"/>
        <v>0</v>
      </c>
      <c r="M24" s="50"/>
      <c r="N24" s="39"/>
      <c r="O24" s="39"/>
      <c r="P24" s="39"/>
      <c r="Q24" s="39"/>
      <c r="R24" s="39"/>
      <c r="S24" s="39"/>
      <c r="T24" s="50"/>
      <c r="U24" s="53"/>
      <c r="V24" s="53"/>
      <c r="W24" s="53"/>
      <c r="X24" s="53"/>
      <c r="Y24" s="53"/>
      <c r="Z24" s="53"/>
      <c r="AA24" s="50"/>
      <c r="AB24" s="54">
        <f t="shared" si="9"/>
        <v>0</v>
      </c>
      <c r="AC24" s="14" t="str">
        <f t="shared" si="10"/>
        <v/>
      </c>
    </row>
    <row r="25" spans="2:29" x14ac:dyDescent="0.3">
      <c r="B25" s="1"/>
      <c r="C25" s="38"/>
      <c r="D25" s="39"/>
      <c r="E25" s="34">
        <v>12</v>
      </c>
      <c r="F25" s="13">
        <f t="shared" si="2"/>
        <v>0</v>
      </c>
      <c r="G25" s="13">
        <f t="shared" si="3"/>
        <v>0</v>
      </c>
      <c r="H25" s="13">
        <f t="shared" si="4"/>
        <v>0</v>
      </c>
      <c r="I25" s="13">
        <f t="shared" si="5"/>
        <v>0</v>
      </c>
      <c r="J25" s="13">
        <f t="shared" si="6"/>
        <v>0</v>
      </c>
      <c r="K25" s="13">
        <f t="shared" si="7"/>
        <v>0</v>
      </c>
      <c r="L25" s="13">
        <f t="shared" si="8"/>
        <v>0</v>
      </c>
      <c r="M25" s="50"/>
      <c r="N25" s="39"/>
      <c r="O25" s="39"/>
      <c r="P25" s="39"/>
      <c r="Q25" s="39"/>
      <c r="R25" s="39"/>
      <c r="S25" s="39"/>
      <c r="T25" s="50"/>
      <c r="U25" s="53"/>
      <c r="V25" s="53"/>
      <c r="W25" s="53"/>
      <c r="X25" s="53"/>
      <c r="Y25" s="53"/>
      <c r="Z25" s="53"/>
      <c r="AA25" s="50"/>
      <c r="AB25" s="54">
        <f t="shared" si="9"/>
        <v>0</v>
      </c>
      <c r="AC25" s="14" t="str">
        <f t="shared" si="10"/>
        <v/>
      </c>
    </row>
    <row r="26" spans="2:29" x14ac:dyDescent="0.3">
      <c r="B26" s="1"/>
      <c r="C26" s="38"/>
      <c r="D26" s="39"/>
      <c r="E26" s="34">
        <v>12</v>
      </c>
      <c r="F26" s="13">
        <f t="shared" si="2"/>
        <v>0</v>
      </c>
      <c r="G26" s="13">
        <f t="shared" si="3"/>
        <v>0</v>
      </c>
      <c r="H26" s="13">
        <f t="shared" si="4"/>
        <v>0</v>
      </c>
      <c r="I26" s="13">
        <f t="shared" si="5"/>
        <v>0</v>
      </c>
      <c r="J26" s="13">
        <f t="shared" si="6"/>
        <v>0</v>
      </c>
      <c r="K26" s="13">
        <f t="shared" si="7"/>
        <v>0</v>
      </c>
      <c r="L26" s="13">
        <f t="shared" si="8"/>
        <v>0</v>
      </c>
      <c r="M26" s="50"/>
      <c r="N26" s="39"/>
      <c r="O26" s="39"/>
      <c r="P26" s="39"/>
      <c r="Q26" s="39"/>
      <c r="R26" s="39"/>
      <c r="S26" s="39"/>
      <c r="T26" s="50"/>
      <c r="U26" s="53"/>
      <c r="V26" s="53"/>
      <c r="W26" s="53"/>
      <c r="X26" s="53"/>
      <c r="Y26" s="53"/>
      <c r="Z26" s="53"/>
      <c r="AA26" s="50"/>
      <c r="AB26" s="54">
        <f t="shared" si="9"/>
        <v>0</v>
      </c>
      <c r="AC26" s="14" t="str">
        <f t="shared" si="10"/>
        <v/>
      </c>
    </row>
    <row r="27" spans="2:29" x14ac:dyDescent="0.3">
      <c r="B27" s="6" t="s">
        <v>258</v>
      </c>
      <c r="M27" s="50"/>
      <c r="N27" s="69" t="s">
        <v>259</v>
      </c>
      <c r="O27" s="61"/>
      <c r="P27" s="61"/>
      <c r="Q27" s="61"/>
      <c r="R27" s="61"/>
      <c r="S27" s="61"/>
      <c r="T27" s="50"/>
      <c r="U27" s="69" t="s">
        <v>259</v>
      </c>
      <c r="V27" s="61"/>
      <c r="W27" s="61"/>
      <c r="X27" s="61"/>
      <c r="Y27" s="61"/>
      <c r="Z27" s="61"/>
      <c r="AA27" s="50"/>
    </row>
    <row r="28" spans="2:29" x14ac:dyDescent="0.3">
      <c r="B28" s="1"/>
      <c r="C28" s="1"/>
      <c r="D28" s="39"/>
      <c r="E28" s="34">
        <v>12</v>
      </c>
      <c r="F28" s="13">
        <f>IFERROR(IF(AND(1&lt;=$H$8,$C28&lt;&gt;""),INDEX(DR_VAL,MIN(1,4),MATCH($C28,DR_KAT,0))*IF(N28="",$D28,N28)*IF(U28="",IF($E28="",12,$E28),U28),0),0)</f>
        <v>0</v>
      </c>
      <c r="G28" s="13">
        <f>IFERROR(IF(AND(2&lt;=$H$8,$C28&lt;&gt;""),INDEX(DR_VAL,MIN(2,4),MATCH($C28,DR_KAT,0))*IF(O28="",$D28,O28)*IF(V28="",IF($E28="",12,$E28),V28),0),0)</f>
        <v>0</v>
      </c>
      <c r="H28" s="13">
        <f>IFERROR(IF(AND(3&lt;=$H$8,$C28&lt;&gt;""),INDEX(DR_VAL,MIN(3,4),MATCH($C28,DR_KAT,0))*IF(P28="",$D28,P28)*IF(W28="",IF($E28="",12,$E28),W28),0),0)</f>
        <v>0</v>
      </c>
      <c r="I28" s="13">
        <f>IFERROR(IF(AND(4&lt;=$H$8,$C28&lt;&gt;""),INDEX(DR_VAL,MIN(4,4),MATCH($C28,DR_KAT,0))*IF(Q28="",$D28,Q28)*IF(X28="",IF($E28="",12,$E28),X28),0),0)</f>
        <v>0</v>
      </c>
      <c r="J28" s="13">
        <f>IFERROR(IF(AND(5&lt;=$H$8,$C28&lt;&gt;""),INDEX(DR_VAL,MIN(5,4),MATCH($C28,DR_KAT,0))*IF(R28="",$D28,R28)*IF(Y28="",IF($E28="",12,$E28),Y28),0),0)</f>
        <v>0</v>
      </c>
      <c r="K28" s="13">
        <f>IFERROR(IF(AND(6&lt;=$H$8,$C28&lt;&gt;""),INDEX(DR_VAL,MIN(6,4),MATCH($C28,DR_KAT,0))*IF(S28="",$D28,S28)*IF(Z28="",IF($E28="",12,$E28),Z28),0),0)</f>
        <v>0</v>
      </c>
      <c r="L28" s="13">
        <f t="shared" ref="L28:L34" si="11">SUM(F28:K28)</f>
        <v>0</v>
      </c>
      <c r="M28" s="50"/>
      <c r="N28" s="39"/>
      <c r="O28" s="39"/>
      <c r="P28" s="39"/>
      <c r="Q28" s="39"/>
      <c r="R28" s="39"/>
      <c r="S28" s="39"/>
      <c r="T28" s="50"/>
      <c r="U28" s="53"/>
      <c r="V28" s="53"/>
      <c r="W28" s="53"/>
      <c r="X28" s="53"/>
      <c r="Y28" s="53"/>
      <c r="Z28" s="53"/>
      <c r="AA28" s="50"/>
      <c r="AB28" s="54">
        <f>SUMPRODUCT(($N$17:$S$17&lt;&gt;"")*((N28:S28="")*$D28+(N28:S28&lt;&gt;"")*N28:S28)*((U28:Z28="")*IF($E28="",12,$E28)+(U28:Z28&lt;&gt;"")*U28:Z28))</f>
        <v>0</v>
      </c>
      <c r="AC28" s="14" t="str">
        <f>IF(OR($H$8=0,AB28=0),"",AB28/(12*$H$8))</f>
        <v/>
      </c>
    </row>
    <row r="29" spans="2:29" x14ac:dyDescent="0.3">
      <c r="B29" s="1"/>
      <c r="C29" s="1"/>
      <c r="D29" s="39"/>
      <c r="E29" s="34">
        <v>12</v>
      </c>
      <c r="F29" s="13">
        <f>IFERROR(IF(AND(1&lt;=$H$8,$C29&lt;&gt;""),INDEX(DR_VAL,MIN(1,4),MATCH($C29,DR_KAT,0))*IF(N29="",$D29,N29)*IF(U29="",IF($E29="",12,$E29),U29),0),0)</f>
        <v>0</v>
      </c>
      <c r="G29" s="13">
        <f>IFERROR(IF(AND(2&lt;=$H$8,$C29&lt;&gt;""),INDEX(DR_VAL,MIN(2,4),MATCH($C29,DR_KAT,0))*IF(O29="",$D29,O29)*IF(V29="",IF($E29="",12,$E29),V29),0),0)</f>
        <v>0</v>
      </c>
      <c r="H29" s="13">
        <f>IFERROR(IF(AND(3&lt;=$H$8,$C29&lt;&gt;""),INDEX(DR_VAL,MIN(3,4),MATCH($C29,DR_KAT,0))*IF(P29="",$D29,P29)*IF(W29="",IF($E29="",12,$E29),W29),0),0)</f>
        <v>0</v>
      </c>
      <c r="I29" s="13">
        <f>IFERROR(IF(AND(4&lt;=$H$8,$C29&lt;&gt;""),INDEX(DR_VAL,MIN(4,4),MATCH($C29,DR_KAT,0))*IF(Q29="",$D29,Q29)*IF(X29="",IF($E29="",12,$E29),X29),0),0)</f>
        <v>0</v>
      </c>
      <c r="J29" s="13">
        <f>IFERROR(IF(AND(5&lt;=$H$8,$C29&lt;&gt;""),INDEX(DR_VAL,MIN(5,4),MATCH($C29,DR_KAT,0))*IF(R29="",$D29,R29)*IF(Y29="",IF($E29="",12,$E29),Y29),0),0)</f>
        <v>0</v>
      </c>
      <c r="K29" s="13">
        <f>IFERROR(IF(AND(6&lt;=$H$8,$C29&lt;&gt;""),INDEX(DR_VAL,MIN(6,4),MATCH($C29,DR_KAT,0))*IF(S29="",$D29,S29)*IF(Z29="",IF($E29="",12,$E29),Z29),0),0)</f>
        <v>0</v>
      </c>
      <c r="L29" s="13">
        <f t="shared" si="11"/>
        <v>0</v>
      </c>
      <c r="M29" s="50"/>
      <c r="N29" s="39"/>
      <c r="O29" s="39"/>
      <c r="P29" s="39"/>
      <c r="Q29" s="39"/>
      <c r="R29" s="39"/>
      <c r="S29" s="39"/>
      <c r="T29" s="50"/>
      <c r="U29" s="53"/>
      <c r="V29" s="53"/>
      <c r="W29" s="53"/>
      <c r="X29" s="53"/>
      <c r="Y29" s="53"/>
      <c r="Z29" s="53"/>
      <c r="AA29" s="50"/>
      <c r="AB29" s="54">
        <f>SUMPRODUCT(($N$17:$S$17&lt;&gt;"")*((N29:S29="")*$D29+(N29:S29&lt;&gt;"")*N29:S29)*((U29:Z29="")*IF($E29="",12,$E29)+(U29:Z29&lt;&gt;"")*U29:Z29))</f>
        <v>0</v>
      </c>
      <c r="AC29" s="14" t="str">
        <f>IF(OR($H$8=0,AB29=0),"",AB29/(12*$H$8))</f>
        <v/>
      </c>
    </row>
    <row r="30" spans="2:29" x14ac:dyDescent="0.3">
      <c r="B30" s="1"/>
      <c r="C30" s="1"/>
      <c r="D30" s="39"/>
      <c r="E30" s="34">
        <v>12</v>
      </c>
      <c r="F30" s="13">
        <f>IFERROR(IF(AND(1&lt;=$H$8,$C30&lt;&gt;""),INDEX(DR_VAL,MIN(1,4),MATCH($C30,DR_KAT,0))*IF(N30="",$D30,N30)*IF(U30="",IF($E30="",12,$E30),U30),0),0)</f>
        <v>0</v>
      </c>
      <c r="G30" s="13">
        <f>IFERROR(IF(AND(2&lt;=$H$8,$C30&lt;&gt;""),INDEX(DR_VAL,MIN(2,4),MATCH($C30,DR_KAT,0))*IF(O30="",$D30,O30)*IF(V30="",IF($E30="",12,$E30),V30),0),0)</f>
        <v>0</v>
      </c>
      <c r="H30" s="13">
        <f>IFERROR(IF(AND(3&lt;=$H$8,$C30&lt;&gt;""),INDEX(DR_VAL,MIN(3,4),MATCH($C30,DR_KAT,0))*IF(P30="",$D30,P30)*IF(W30="",IF($E30="",12,$E30),W30),0),0)</f>
        <v>0</v>
      </c>
      <c r="I30" s="13">
        <f>IFERROR(IF(AND(4&lt;=$H$8,$C30&lt;&gt;""),INDEX(DR_VAL,MIN(4,4),MATCH($C30,DR_KAT,0))*IF(Q30="",$D30,Q30)*IF(X30="",IF($E30="",12,$E30),X30),0),0)</f>
        <v>0</v>
      </c>
      <c r="J30" s="13">
        <f>IFERROR(IF(AND(5&lt;=$H$8,$C30&lt;&gt;""),INDEX(DR_VAL,MIN(5,4),MATCH($C30,DR_KAT,0))*IF(R30="",$D30,R30)*IF(Y30="",IF($E30="",12,$E30),Y30),0),0)</f>
        <v>0</v>
      </c>
      <c r="K30" s="13">
        <f>IFERROR(IF(AND(6&lt;=$H$8,$C30&lt;&gt;""),INDEX(DR_VAL,MIN(6,4),MATCH($C30,DR_KAT,0))*IF(S30="",$D30,S30)*IF(Z30="",IF($E30="",12,$E30),Z30),0),0)</f>
        <v>0</v>
      </c>
      <c r="L30" s="13">
        <f t="shared" si="11"/>
        <v>0</v>
      </c>
      <c r="M30" s="50"/>
      <c r="N30" s="39"/>
      <c r="O30" s="39"/>
      <c r="P30" s="39"/>
      <c r="Q30" s="39"/>
      <c r="R30" s="39"/>
      <c r="S30" s="39"/>
      <c r="T30" s="50"/>
      <c r="U30" s="53"/>
      <c r="V30" s="53"/>
      <c r="W30" s="53"/>
      <c r="X30" s="53"/>
      <c r="Y30" s="53"/>
      <c r="Z30" s="53"/>
      <c r="AA30" s="50"/>
      <c r="AB30" s="54">
        <f>SUMPRODUCT(($N$17:$S$17&lt;&gt;"")*((N30:S30="")*$D30+(N30:S30&lt;&gt;"")*N30:S30)*((U30:Z30="")*IF($E30="",12,$E30)+(U30:Z30&lt;&gt;"")*U30:Z30))</f>
        <v>0</v>
      </c>
      <c r="AC30" s="14" t="str">
        <f>IF(OR($H$8=0,AB30=0),"",AB30/(12*$H$8))</f>
        <v/>
      </c>
    </row>
    <row r="31" spans="2:29" x14ac:dyDescent="0.3">
      <c r="B31" s="1"/>
      <c r="C31" s="1"/>
      <c r="D31" s="39"/>
      <c r="E31" s="34">
        <v>12</v>
      </c>
      <c r="F31" s="13">
        <f>IFERROR(IF(AND(1&lt;=$H$8,$C31&lt;&gt;""),INDEX(DR_VAL,MIN(1,4),MATCH($C31,DR_KAT,0))*IF(N31="",$D31,N31)*IF(U31="",IF($E31="",12,$E31),U31),0),0)</f>
        <v>0</v>
      </c>
      <c r="G31" s="13">
        <f>IFERROR(IF(AND(2&lt;=$H$8,$C31&lt;&gt;""),INDEX(DR_VAL,MIN(2,4),MATCH($C31,DR_KAT,0))*IF(O31="",$D31,O31)*IF(V31="",IF($E31="",12,$E31),V31),0),0)</f>
        <v>0</v>
      </c>
      <c r="H31" s="13">
        <f>IFERROR(IF(AND(3&lt;=$H$8,$C31&lt;&gt;""),INDEX(DR_VAL,MIN(3,4),MATCH($C31,DR_KAT,0))*IF(P31="",$D31,P31)*IF(W31="",IF($E31="",12,$E31),W31),0),0)</f>
        <v>0</v>
      </c>
      <c r="I31" s="13">
        <f>IFERROR(IF(AND(4&lt;=$H$8,$C31&lt;&gt;""),INDEX(DR_VAL,MIN(4,4),MATCH($C31,DR_KAT,0))*IF(Q31="",$D31,Q31)*IF(X31="",IF($E31="",12,$E31),X31),0),0)</f>
        <v>0</v>
      </c>
      <c r="J31" s="13">
        <f>IFERROR(IF(AND(5&lt;=$H$8,$C31&lt;&gt;""),INDEX(DR_VAL,MIN(5,4),MATCH($C31,DR_KAT,0))*IF(R31="",$D31,R31)*IF(Y31="",IF($E31="",12,$E31),Y31),0),0)</f>
        <v>0</v>
      </c>
      <c r="K31" s="13">
        <f>IFERROR(IF(AND(6&lt;=$H$8,$C31&lt;&gt;""),INDEX(DR_VAL,MIN(6,4),MATCH($C31,DR_KAT,0))*IF(S31="",$D31,S31)*IF(Z31="",IF($E31="",12,$E31),Z31),0),0)</f>
        <v>0</v>
      </c>
      <c r="L31" s="13">
        <f t="shared" si="11"/>
        <v>0</v>
      </c>
      <c r="M31" s="50"/>
      <c r="N31" s="39"/>
      <c r="O31" s="39"/>
      <c r="P31" s="39"/>
      <c r="Q31" s="39"/>
      <c r="R31" s="39"/>
      <c r="S31" s="39"/>
      <c r="T31" s="50"/>
      <c r="U31" s="53"/>
      <c r="V31" s="53"/>
      <c r="W31" s="53"/>
      <c r="X31" s="53"/>
      <c r="Y31" s="53"/>
      <c r="Z31" s="53"/>
      <c r="AA31" s="50"/>
      <c r="AB31" s="54">
        <f>SUMPRODUCT(($N$17:$S$17&lt;&gt;"")*((N31:S31="")*$D31+(N31:S31&lt;&gt;"")*N31:S31)*((U31:Z31="")*IF($E31="",12,$E31)+(U31:Z31&lt;&gt;"")*U31:Z31))</f>
        <v>0</v>
      </c>
      <c r="AC31" s="14" t="str">
        <f>IF(OR($H$8=0,AB31=0),"",AB31/(12*$H$8))</f>
        <v/>
      </c>
    </row>
    <row r="32" spans="2:29" x14ac:dyDescent="0.3">
      <c r="B32" s="6" t="s">
        <v>261</v>
      </c>
      <c r="F32" s="15">
        <f t="shared" ref="F32:K32" si="12">SUM(F19:F26)+SUM(F28:F31)</f>
        <v>0</v>
      </c>
      <c r="G32" s="15">
        <f t="shared" si="12"/>
        <v>0</v>
      </c>
      <c r="H32" s="15">
        <f t="shared" si="12"/>
        <v>0</v>
      </c>
      <c r="I32" s="15">
        <f t="shared" si="12"/>
        <v>0</v>
      </c>
      <c r="J32" s="15">
        <f t="shared" si="12"/>
        <v>0</v>
      </c>
      <c r="K32" s="15">
        <f t="shared" si="12"/>
        <v>0</v>
      </c>
      <c r="L32" s="15">
        <f t="shared" si="11"/>
        <v>0</v>
      </c>
    </row>
    <row r="33" spans="2:12" x14ac:dyDescent="0.3">
      <c r="B33" s="5" t="s">
        <v>44</v>
      </c>
      <c r="D33" s="10">
        <f>LKP</f>
        <v>0.59859999999999991</v>
      </c>
      <c r="F33" s="13">
        <f t="shared" ref="F33:K33" si="13">F32*LKP</f>
        <v>0</v>
      </c>
      <c r="G33" s="13">
        <f t="shared" si="13"/>
        <v>0</v>
      </c>
      <c r="H33" s="13">
        <f t="shared" si="13"/>
        <v>0</v>
      </c>
      <c r="I33" s="13">
        <f t="shared" si="13"/>
        <v>0</v>
      </c>
      <c r="J33" s="13">
        <f t="shared" si="13"/>
        <v>0</v>
      </c>
      <c r="K33" s="13">
        <f t="shared" si="13"/>
        <v>0</v>
      </c>
      <c r="L33" s="13">
        <f t="shared" si="11"/>
        <v>0</v>
      </c>
    </row>
    <row r="34" spans="2:12" x14ac:dyDescent="0.3">
      <c r="B34" s="6" t="s">
        <v>262</v>
      </c>
      <c r="F34" s="15">
        <f t="shared" ref="F34:K34" si="14">F32+F33</f>
        <v>0</v>
      </c>
      <c r="G34" s="15">
        <f t="shared" si="14"/>
        <v>0</v>
      </c>
      <c r="H34" s="15">
        <f t="shared" si="14"/>
        <v>0</v>
      </c>
      <c r="I34" s="15">
        <f t="shared" si="14"/>
        <v>0</v>
      </c>
      <c r="J34" s="15">
        <f t="shared" si="14"/>
        <v>0</v>
      </c>
      <c r="K34" s="15">
        <f t="shared" si="14"/>
        <v>0</v>
      </c>
      <c r="L34" s="15">
        <f t="shared" si="11"/>
        <v>0</v>
      </c>
    </row>
    <row r="36" spans="2:12" ht="14.25" customHeight="1" x14ac:dyDescent="0.3">
      <c r="B36" s="64" t="s">
        <v>263</v>
      </c>
      <c r="C36" s="61"/>
      <c r="D36" s="61"/>
      <c r="E36" s="61"/>
      <c r="F36" s="61"/>
      <c r="G36" s="61"/>
      <c r="H36" s="61"/>
      <c r="I36" s="61"/>
      <c r="J36" s="61"/>
      <c r="K36" s="61"/>
      <c r="L36" s="61"/>
    </row>
    <row r="37" spans="2:12" x14ac:dyDescent="0.3">
      <c r="B37" s="69" t="s">
        <v>264</v>
      </c>
      <c r="C37" s="61"/>
      <c r="D37" s="61"/>
      <c r="E37" s="61"/>
      <c r="F37" s="61"/>
      <c r="G37" s="61"/>
      <c r="H37" s="61"/>
      <c r="I37" s="61"/>
      <c r="J37" s="61"/>
      <c r="K37" s="61"/>
      <c r="L37" s="61"/>
    </row>
    <row r="38" spans="2:12" x14ac:dyDescent="0.3">
      <c r="B38" s="5" t="s">
        <v>265</v>
      </c>
      <c r="F38" s="38"/>
      <c r="G38" s="38"/>
      <c r="H38" s="38"/>
      <c r="I38" s="38"/>
      <c r="J38" s="38"/>
      <c r="K38" s="38"/>
      <c r="L38" s="13">
        <f t="shared" ref="L38:L46" si="15">SUM(F38:K38)</f>
        <v>0</v>
      </c>
    </row>
    <row r="39" spans="2:12" x14ac:dyDescent="0.3">
      <c r="B39" s="5" t="s">
        <v>266</v>
      </c>
      <c r="F39" s="38"/>
      <c r="G39" s="38"/>
      <c r="H39" s="38"/>
      <c r="I39" s="38"/>
      <c r="J39" s="38"/>
      <c r="K39" s="38"/>
      <c r="L39" s="13">
        <f t="shared" si="15"/>
        <v>0</v>
      </c>
    </row>
    <row r="40" spans="2:12" x14ac:dyDescent="0.3">
      <c r="B40" s="5" t="s">
        <v>267</v>
      </c>
      <c r="F40" s="38"/>
      <c r="G40" s="38"/>
      <c r="H40" s="38"/>
      <c r="I40" s="38"/>
      <c r="J40" s="38"/>
      <c r="K40" s="38"/>
      <c r="L40" s="13">
        <f t="shared" si="15"/>
        <v>0</v>
      </c>
    </row>
    <row r="41" spans="2:12" x14ac:dyDescent="0.3">
      <c r="B41" s="5" t="s">
        <v>268</v>
      </c>
      <c r="F41" s="38"/>
      <c r="G41" s="38"/>
      <c r="H41" s="38"/>
      <c r="I41" s="38"/>
      <c r="J41" s="38"/>
      <c r="K41" s="38"/>
      <c r="L41" s="13">
        <f t="shared" si="15"/>
        <v>0</v>
      </c>
    </row>
    <row r="42" spans="2:12" x14ac:dyDescent="0.3">
      <c r="B42" s="5" t="s">
        <v>269</v>
      </c>
      <c r="F42" s="38"/>
      <c r="G42" s="38"/>
      <c r="H42" s="38"/>
      <c r="I42" s="38"/>
      <c r="J42" s="38"/>
      <c r="K42" s="38"/>
      <c r="L42" s="13">
        <f t="shared" si="15"/>
        <v>0</v>
      </c>
    </row>
    <row r="43" spans="2:12" x14ac:dyDescent="0.3">
      <c r="B43" s="5" t="s">
        <v>270</v>
      </c>
      <c r="F43" s="38"/>
      <c r="G43" s="38"/>
      <c r="H43" s="38"/>
      <c r="I43" s="38"/>
      <c r="J43" s="38"/>
      <c r="K43" s="38"/>
      <c r="L43" s="13">
        <f t="shared" si="15"/>
        <v>0</v>
      </c>
    </row>
    <row r="44" spans="2:12" x14ac:dyDescent="0.3">
      <c r="B44" s="5" t="s">
        <v>271</v>
      </c>
      <c r="F44" s="38"/>
      <c r="G44" s="38"/>
      <c r="H44" s="38"/>
      <c r="I44" s="38"/>
      <c r="J44" s="38"/>
      <c r="K44" s="38"/>
      <c r="L44" s="13">
        <f t="shared" si="15"/>
        <v>0</v>
      </c>
    </row>
    <row r="45" spans="2:12" x14ac:dyDescent="0.3">
      <c r="B45" s="5" t="s">
        <v>272</v>
      </c>
      <c r="F45" s="38"/>
      <c r="G45" s="38"/>
      <c r="H45" s="38"/>
      <c r="I45" s="38"/>
      <c r="J45" s="38"/>
      <c r="K45" s="38"/>
      <c r="L45" s="13">
        <f t="shared" si="15"/>
        <v>0</v>
      </c>
    </row>
    <row r="46" spans="2:12" x14ac:dyDescent="0.3">
      <c r="B46" s="6" t="s">
        <v>273</v>
      </c>
      <c r="F46" s="15">
        <f t="shared" ref="F46:K46" si="16">SUM(F38:F45)</f>
        <v>0</v>
      </c>
      <c r="G46" s="15">
        <f t="shared" si="16"/>
        <v>0</v>
      </c>
      <c r="H46" s="15">
        <f t="shared" si="16"/>
        <v>0</v>
      </c>
      <c r="I46" s="15">
        <f t="shared" si="16"/>
        <v>0</v>
      </c>
      <c r="J46" s="15">
        <f t="shared" si="16"/>
        <v>0</v>
      </c>
      <c r="K46" s="15">
        <f t="shared" si="16"/>
        <v>0</v>
      </c>
      <c r="L46" s="15">
        <f t="shared" si="15"/>
        <v>0</v>
      </c>
    </row>
    <row r="47" spans="2:12" x14ac:dyDescent="0.3">
      <c r="B47" s="69" t="s">
        <v>274</v>
      </c>
      <c r="C47" s="61"/>
      <c r="D47" s="61"/>
      <c r="E47" s="61"/>
      <c r="F47" s="61"/>
      <c r="G47" s="61"/>
      <c r="H47" s="61"/>
      <c r="I47" s="61"/>
      <c r="J47" s="61"/>
      <c r="K47" s="61"/>
      <c r="L47" s="61"/>
    </row>
    <row r="48" spans="2:12" x14ac:dyDescent="0.3">
      <c r="B48" s="5" t="s">
        <v>117</v>
      </c>
      <c r="F48" s="38"/>
      <c r="G48" s="38"/>
      <c r="H48" s="38"/>
      <c r="I48" s="38"/>
      <c r="J48" s="38"/>
      <c r="K48" s="38"/>
      <c r="L48" s="13">
        <f t="shared" ref="L48:L54" si="17">SUM(F48:K48)</f>
        <v>0</v>
      </c>
    </row>
    <row r="49" spans="2:29" x14ac:dyDescent="0.3">
      <c r="B49" s="5" t="s">
        <v>275</v>
      </c>
      <c r="F49" s="38"/>
      <c r="G49" s="38"/>
      <c r="H49" s="38"/>
      <c r="I49" s="38"/>
      <c r="J49" s="38"/>
      <c r="K49" s="38"/>
      <c r="L49" s="13">
        <f t="shared" si="17"/>
        <v>0</v>
      </c>
    </row>
    <row r="50" spans="2:29" x14ac:dyDescent="0.3">
      <c r="B50" s="5" t="s">
        <v>276</v>
      </c>
      <c r="F50" s="38"/>
      <c r="G50" s="38"/>
      <c r="H50" s="38"/>
      <c r="I50" s="38"/>
      <c r="J50" s="38"/>
      <c r="K50" s="38"/>
      <c r="L50" s="13">
        <f t="shared" si="17"/>
        <v>0</v>
      </c>
    </row>
    <row r="51" spans="2:29" x14ac:dyDescent="0.3">
      <c r="B51" s="5" t="s">
        <v>277</v>
      </c>
      <c r="F51" s="38"/>
      <c r="G51" s="38"/>
      <c r="H51" s="38"/>
      <c r="I51" s="38"/>
      <c r="J51" s="38"/>
      <c r="K51" s="38"/>
      <c r="L51" s="13">
        <f t="shared" si="17"/>
        <v>0</v>
      </c>
    </row>
    <row r="52" spans="2:29" x14ac:dyDescent="0.3">
      <c r="B52" s="5" t="s">
        <v>278</v>
      </c>
      <c r="F52" s="38"/>
      <c r="G52" s="38"/>
      <c r="H52" s="38"/>
      <c r="I52" s="38"/>
      <c r="J52" s="38"/>
      <c r="K52" s="38"/>
      <c r="L52" s="13">
        <f t="shared" si="17"/>
        <v>0</v>
      </c>
    </row>
    <row r="53" spans="2:29" x14ac:dyDescent="0.3">
      <c r="B53" s="5" t="s">
        <v>279</v>
      </c>
      <c r="F53" s="38"/>
      <c r="G53" s="38"/>
      <c r="H53" s="38"/>
      <c r="I53" s="38"/>
      <c r="J53" s="38"/>
      <c r="K53" s="38"/>
      <c r="L53" s="13">
        <f t="shared" si="17"/>
        <v>0</v>
      </c>
    </row>
    <row r="54" spans="2:29" x14ac:dyDescent="0.3">
      <c r="B54" s="6" t="s">
        <v>280</v>
      </c>
      <c r="F54" s="15">
        <f t="shared" ref="F54:K54" si="18">SUM(F48:F53)</f>
        <v>0</v>
      </c>
      <c r="G54" s="15">
        <f t="shared" si="18"/>
        <v>0</v>
      </c>
      <c r="H54" s="15">
        <f t="shared" si="18"/>
        <v>0</v>
      </c>
      <c r="I54" s="15">
        <f t="shared" si="18"/>
        <v>0</v>
      </c>
      <c r="J54" s="15">
        <f t="shared" si="18"/>
        <v>0</v>
      </c>
      <c r="K54" s="15">
        <f t="shared" si="18"/>
        <v>0</v>
      </c>
      <c r="L54" s="15">
        <f t="shared" si="17"/>
        <v>0</v>
      </c>
    </row>
    <row r="55" spans="2:29" x14ac:dyDescent="0.3">
      <c r="B55" s="69" t="s">
        <v>281</v>
      </c>
      <c r="C55" s="61"/>
      <c r="D55" s="61"/>
      <c r="E55" s="61"/>
      <c r="F55" s="61"/>
      <c r="G55" s="61"/>
      <c r="H55" s="61"/>
      <c r="I55" s="61"/>
      <c r="J55" s="61"/>
      <c r="K55" s="61"/>
      <c r="L55" s="61"/>
      <c r="M55" s="9"/>
      <c r="N55" s="64" t="s">
        <v>282</v>
      </c>
      <c r="O55" s="61"/>
      <c r="P55" s="61"/>
      <c r="Q55" s="61"/>
      <c r="R55" s="61"/>
      <c r="S55" s="61"/>
      <c r="T55" s="9"/>
      <c r="U55" s="64" t="s">
        <v>282</v>
      </c>
      <c r="V55" s="61"/>
      <c r="W55" s="61"/>
      <c r="X55" s="61"/>
      <c r="Y55" s="61"/>
      <c r="Z55" s="61"/>
      <c r="AA55" s="9"/>
      <c r="AB55" s="9"/>
      <c r="AC55" s="9"/>
    </row>
    <row r="56" spans="2:29" x14ac:dyDescent="0.3">
      <c r="B56" s="5" t="s">
        <v>283</v>
      </c>
      <c r="C56" s="67" t="s">
        <v>284</v>
      </c>
      <c r="D56" s="68"/>
      <c r="E56" s="68"/>
      <c r="G56" s="74" t="str">
        <f>IF($C$56="Transfer","→ NOT part of the INDI base","→ part of the INDI base")</f>
        <v>→ part of the INDI base</v>
      </c>
      <c r="H56" s="61"/>
      <c r="I56" s="61"/>
      <c r="J56" s="61"/>
      <c r="K56" s="61"/>
      <c r="L56" s="61"/>
      <c r="M56" s="50"/>
      <c r="T56" s="50"/>
      <c r="AA56" s="50"/>
    </row>
    <row r="57" spans="2:29" x14ac:dyDescent="0.3">
      <c r="B57" s="1"/>
      <c r="C57" s="38"/>
      <c r="D57" s="39"/>
      <c r="E57" s="34">
        <v>12</v>
      </c>
      <c r="F57" s="13">
        <f>IF(1&lt;=$H$8,$C57*IF(U57="",IF($E57="",12,$E57),U57)*IF(N57="",$D57,N57)*(1+SAL_IDX)^0,0)</f>
        <v>0</v>
      </c>
      <c r="G57" s="13">
        <f>IF(2&lt;=$H$8,$C57*IF(V57="",IF($E57="",12,$E57),V57)*IF(O57="",$D57,O57)*(1+SAL_IDX)^1,0)</f>
        <v>0</v>
      </c>
      <c r="H57" s="13">
        <f>IF(3&lt;=$H$8,$C57*IF(W57="",IF($E57="",12,$E57),W57)*IF(P57="",$D57,P57)*(1+SAL_IDX)^2,0)</f>
        <v>0</v>
      </c>
      <c r="I57" s="13">
        <f>IF(4&lt;=$H$8,$C57*IF(X57="",IF($E57="",12,$E57),X57)*IF(Q57="",$D57,Q57)*(1+SAL_IDX)^3,0)</f>
        <v>0</v>
      </c>
      <c r="J57" s="13">
        <f>IF(5&lt;=$H$8,$C57*IF(Y57="",IF($E57="",12,$E57),Y57)*IF(R57="",$D57,R57)*(1+SAL_IDX)^4,0)</f>
        <v>0</v>
      </c>
      <c r="K57" s="13">
        <f>IF(6&lt;=$H$8,$C57*IF(Z57="",IF($E57="",12,$E57),Z57)*IF(S57="",$D57,S57)*(1+SAL_IDX)^5,0)</f>
        <v>0</v>
      </c>
      <c r="L57" s="13">
        <f t="shared" ref="L57:L62" si="19">SUM(F57:K57)</f>
        <v>0</v>
      </c>
      <c r="M57" s="50"/>
      <c r="N57" s="39"/>
      <c r="O57" s="39"/>
      <c r="P57" s="39"/>
      <c r="Q57" s="39"/>
      <c r="R57" s="39"/>
      <c r="S57" s="39"/>
      <c r="T57" s="50"/>
      <c r="U57" s="53"/>
      <c r="V57" s="53"/>
      <c r="W57" s="53"/>
      <c r="X57" s="53"/>
      <c r="Y57" s="53"/>
      <c r="Z57" s="53"/>
      <c r="AA57" s="50"/>
      <c r="AB57" s="54">
        <f>SUMPRODUCT(($N$17:$S$17&lt;&gt;"")*((N57:S57="")*$D57+(N57:S57&lt;&gt;"")*N57:S57)*((U57:Z57="")*IF($E57="",12,$E57)+(U57:Z57&lt;&gt;"")*U57:Z57))</f>
        <v>0</v>
      </c>
      <c r="AC57" s="14" t="str">
        <f>IF(OR($H$8=0,AB57=0),"",AB57/(12*$H$8))</f>
        <v/>
      </c>
    </row>
    <row r="58" spans="2:29" x14ac:dyDescent="0.3">
      <c r="B58" s="1"/>
      <c r="C58" s="38"/>
      <c r="D58" s="39"/>
      <c r="E58" s="34">
        <v>12</v>
      </c>
      <c r="F58" s="13">
        <f>IF(1&lt;=$H$8,$C58*IF(U58="",IF($E58="",12,$E58),U58)*IF(N58="",$D58,N58)*(1+SAL_IDX)^0,0)</f>
        <v>0</v>
      </c>
      <c r="G58" s="13">
        <f>IF(2&lt;=$H$8,$C58*IF(V58="",IF($E58="",12,$E58),V58)*IF(O58="",$D58,O58)*(1+SAL_IDX)^1,0)</f>
        <v>0</v>
      </c>
      <c r="H58" s="13">
        <f>IF(3&lt;=$H$8,$C58*IF(W58="",IF($E58="",12,$E58),W58)*IF(P58="",$D58,P58)*(1+SAL_IDX)^2,0)</f>
        <v>0</v>
      </c>
      <c r="I58" s="13">
        <f>IF(4&lt;=$H$8,$C58*IF(X58="",IF($E58="",12,$E58),X58)*IF(Q58="",$D58,Q58)*(1+SAL_IDX)^3,0)</f>
        <v>0</v>
      </c>
      <c r="J58" s="13">
        <f>IF(5&lt;=$H$8,$C58*IF(Y58="",IF($E58="",12,$E58),Y58)*IF(R58="",$D58,R58)*(1+SAL_IDX)^4,0)</f>
        <v>0</v>
      </c>
      <c r="K58" s="13">
        <f>IF(6&lt;=$H$8,$C58*IF(Z58="",IF($E58="",12,$E58),Z58)*IF(S58="",$D58,S58)*(1+SAL_IDX)^5,0)</f>
        <v>0</v>
      </c>
      <c r="L58" s="13">
        <f t="shared" si="19"/>
        <v>0</v>
      </c>
      <c r="M58" s="50"/>
      <c r="N58" s="39"/>
      <c r="O58" s="39"/>
      <c r="P58" s="39"/>
      <c r="Q58" s="39"/>
      <c r="R58" s="39"/>
      <c r="S58" s="39"/>
      <c r="T58" s="50"/>
      <c r="U58" s="53"/>
      <c r="V58" s="53"/>
      <c r="W58" s="53"/>
      <c r="X58" s="53"/>
      <c r="Y58" s="53"/>
      <c r="Z58" s="53"/>
      <c r="AA58" s="50"/>
      <c r="AB58" s="54">
        <f>SUMPRODUCT(($N$17:$S$17&lt;&gt;"")*((N58:S58="")*$D58+(N58:S58&lt;&gt;"")*N58:S58)*((U58:Z58="")*IF($E58="",12,$E58)+(U58:Z58&lt;&gt;"")*U58:Z58))</f>
        <v>0</v>
      </c>
      <c r="AC58" s="14" t="str">
        <f>IF(OR($H$8=0,AB58=0),"",AB58/(12*$H$8))</f>
        <v/>
      </c>
    </row>
    <row r="59" spans="2:29" x14ac:dyDescent="0.3">
      <c r="B59" s="1"/>
      <c r="C59" s="38"/>
      <c r="D59" s="39"/>
      <c r="E59" s="34">
        <v>12</v>
      </c>
      <c r="F59" s="13">
        <f>IF(1&lt;=$H$8,$C59*IF(U59="",IF($E59="",12,$E59),U59)*IF(N59="",$D59,N59)*(1+SAL_IDX)^0,0)</f>
        <v>0</v>
      </c>
      <c r="G59" s="13">
        <f>IF(2&lt;=$H$8,$C59*IF(V59="",IF($E59="",12,$E59),V59)*IF(O59="",$D59,O59)*(1+SAL_IDX)^1,0)</f>
        <v>0</v>
      </c>
      <c r="H59" s="13">
        <f>IF(3&lt;=$H$8,$C59*IF(W59="",IF($E59="",12,$E59),W59)*IF(P59="",$D59,P59)*(1+SAL_IDX)^2,0)</f>
        <v>0</v>
      </c>
      <c r="I59" s="13">
        <f>IF(4&lt;=$H$8,$C59*IF(X59="",IF($E59="",12,$E59),X59)*IF(Q59="",$D59,Q59)*(1+SAL_IDX)^3,0)</f>
        <v>0</v>
      </c>
      <c r="J59" s="13">
        <f>IF(5&lt;=$H$8,$C59*IF(Y59="",IF($E59="",12,$E59),Y59)*IF(R59="",$D59,R59)*(1+SAL_IDX)^4,0)</f>
        <v>0</v>
      </c>
      <c r="K59" s="13">
        <f>IF(6&lt;=$H$8,$C59*IF(Z59="",IF($E59="",12,$E59),Z59)*IF(S59="",$D59,S59)*(1+SAL_IDX)^5,0)</f>
        <v>0</v>
      </c>
      <c r="L59" s="13">
        <f t="shared" si="19"/>
        <v>0</v>
      </c>
      <c r="M59" s="50"/>
      <c r="N59" s="39"/>
      <c r="O59" s="39"/>
      <c r="P59" s="39"/>
      <c r="Q59" s="39"/>
      <c r="R59" s="39"/>
      <c r="S59" s="39"/>
      <c r="T59" s="50"/>
      <c r="U59" s="53"/>
      <c r="V59" s="53"/>
      <c r="W59" s="53"/>
      <c r="X59" s="53"/>
      <c r="Y59" s="53"/>
      <c r="Z59" s="53"/>
      <c r="AA59" s="50"/>
      <c r="AB59" s="54">
        <f>SUMPRODUCT(($N$17:$S$17&lt;&gt;"")*((N59:S59="")*$D59+(N59:S59&lt;&gt;"")*N59:S59)*((U59:Z59="")*IF($E59="",12,$E59)+(U59:Z59&lt;&gt;"")*U59:Z59))</f>
        <v>0</v>
      </c>
      <c r="AC59" s="14" t="str">
        <f>IF(OR($H$8=0,AB59=0),"",AB59/(12*$H$8))</f>
        <v/>
      </c>
    </row>
    <row r="60" spans="2:29" x14ac:dyDescent="0.3">
      <c r="B60" s="1"/>
      <c r="C60" s="38"/>
      <c r="D60" s="39"/>
      <c r="E60" s="34">
        <v>12</v>
      </c>
      <c r="F60" s="13">
        <f>IF(1&lt;=$H$8,$C60*IF(U60="",IF($E60="",12,$E60),U60)*IF(N60="",$D60,N60)*(1+SAL_IDX)^0,0)</f>
        <v>0</v>
      </c>
      <c r="G60" s="13">
        <f>IF(2&lt;=$H$8,$C60*IF(V60="",IF($E60="",12,$E60),V60)*IF(O60="",$D60,O60)*(1+SAL_IDX)^1,0)</f>
        <v>0</v>
      </c>
      <c r="H60" s="13">
        <f>IF(3&lt;=$H$8,$C60*IF(W60="",IF($E60="",12,$E60),W60)*IF(P60="",$D60,P60)*(1+SAL_IDX)^2,0)</f>
        <v>0</v>
      </c>
      <c r="I60" s="13">
        <f>IF(4&lt;=$H$8,$C60*IF(X60="",IF($E60="",12,$E60),X60)*IF(Q60="",$D60,Q60)*(1+SAL_IDX)^3,0)</f>
        <v>0</v>
      </c>
      <c r="J60" s="13">
        <f>IF(5&lt;=$H$8,$C60*IF(Y60="",IF($E60="",12,$E60),Y60)*IF(R60="",$D60,R60)*(1+SAL_IDX)^4,0)</f>
        <v>0</v>
      </c>
      <c r="K60" s="13">
        <f>IF(6&lt;=$H$8,$C60*IF(Z60="",IF($E60="",12,$E60),Z60)*IF(S60="",$D60,S60)*(1+SAL_IDX)^5,0)</f>
        <v>0</v>
      </c>
      <c r="L60" s="13">
        <f t="shared" si="19"/>
        <v>0</v>
      </c>
      <c r="M60" s="50"/>
      <c r="N60" s="39"/>
      <c r="O60" s="39"/>
      <c r="P60" s="39"/>
      <c r="Q60" s="39"/>
      <c r="R60" s="39"/>
      <c r="S60" s="39"/>
      <c r="T60" s="50"/>
      <c r="U60" s="53"/>
      <c r="V60" s="53"/>
      <c r="W60" s="53"/>
      <c r="X60" s="53"/>
      <c r="Y60" s="53"/>
      <c r="Z60" s="53"/>
      <c r="AA60" s="50"/>
      <c r="AB60" s="54">
        <f>SUMPRODUCT(($N$17:$S$17&lt;&gt;"")*((N60:S60="")*$D60+(N60:S60&lt;&gt;"")*N60:S60)*((U60:Z60="")*IF($E60="",12,$E60)+(U60:Z60&lt;&gt;"")*U60:Z60))</f>
        <v>0</v>
      </c>
      <c r="AC60" s="14" t="str">
        <f>IF(OR($H$8=0,AB60=0),"",AB60/(12*$H$8))</f>
        <v/>
      </c>
    </row>
    <row r="61" spans="2:29" x14ac:dyDescent="0.3">
      <c r="B61" s="6" t="s">
        <v>285</v>
      </c>
      <c r="F61" s="15">
        <f t="shared" ref="F61:K61" si="20">SUM(F57:F60)</f>
        <v>0</v>
      </c>
      <c r="G61" s="15">
        <f t="shared" si="20"/>
        <v>0</v>
      </c>
      <c r="H61" s="15">
        <f t="shared" si="20"/>
        <v>0</v>
      </c>
      <c r="I61" s="15">
        <f t="shared" si="20"/>
        <v>0</v>
      </c>
      <c r="J61" s="15">
        <f t="shared" si="20"/>
        <v>0</v>
      </c>
      <c r="K61" s="15">
        <f t="shared" si="20"/>
        <v>0</v>
      </c>
      <c r="L61" s="15">
        <f t="shared" si="19"/>
        <v>0</v>
      </c>
    </row>
    <row r="62" spans="2:29" x14ac:dyDescent="0.3">
      <c r="B62" s="6" t="s">
        <v>286</v>
      </c>
      <c r="D62" s="10">
        <f>LKP_EXT</f>
        <v>0.47499999999999998</v>
      </c>
      <c r="F62" s="15">
        <f t="shared" ref="F62:K62" si="21">F61*(1+LKP_EXT)</f>
        <v>0</v>
      </c>
      <c r="G62" s="15">
        <f t="shared" si="21"/>
        <v>0</v>
      </c>
      <c r="H62" s="15">
        <f t="shared" si="21"/>
        <v>0</v>
      </c>
      <c r="I62" s="15">
        <f t="shared" si="21"/>
        <v>0</v>
      </c>
      <c r="J62" s="15">
        <f t="shared" si="21"/>
        <v>0</v>
      </c>
      <c r="K62" s="15">
        <f t="shared" si="21"/>
        <v>0</v>
      </c>
      <c r="L62" s="15">
        <f t="shared" si="19"/>
        <v>0</v>
      </c>
    </row>
    <row r="64" spans="2:29" ht="14.25" customHeight="1" x14ac:dyDescent="0.3">
      <c r="B64" s="64" t="s">
        <v>287</v>
      </c>
      <c r="C64" s="61"/>
      <c r="D64" s="61"/>
      <c r="E64" s="61"/>
      <c r="F64" s="61"/>
      <c r="G64" s="61"/>
      <c r="H64" s="61"/>
      <c r="I64" s="61"/>
      <c r="J64" s="61"/>
      <c r="K64" s="61"/>
      <c r="L64" s="61"/>
    </row>
    <row r="65" spans="2:12" x14ac:dyDescent="0.3">
      <c r="B65" s="5" t="s">
        <v>288</v>
      </c>
      <c r="F65" s="13">
        <f t="shared" ref="F65:K65" si="22">F34+F46+IF($C$56="Transfer",0,F62)</f>
        <v>0</v>
      </c>
      <c r="G65" s="13">
        <f t="shared" si="22"/>
        <v>0</v>
      </c>
      <c r="H65" s="13">
        <f t="shared" si="22"/>
        <v>0</v>
      </c>
      <c r="I65" s="13">
        <f t="shared" si="22"/>
        <v>0</v>
      </c>
      <c r="J65" s="13">
        <f t="shared" si="22"/>
        <v>0</v>
      </c>
      <c r="K65" s="13">
        <f t="shared" si="22"/>
        <v>0</v>
      </c>
      <c r="L65" s="13">
        <f>SUM(F65:K65)</f>
        <v>0</v>
      </c>
    </row>
    <row r="66" spans="2:12" x14ac:dyDescent="0.3">
      <c r="B66" s="5" t="s">
        <v>289</v>
      </c>
      <c r="D66" s="10">
        <f>IFERROR(VLOOKUP($C$7,INST_TAB,5,FALSE()),INDI_KI)</f>
        <v>0.28989999999999999</v>
      </c>
      <c r="F66" s="13">
        <f t="shared" ref="F66:K66" si="23">F65*$D$66</f>
        <v>0</v>
      </c>
      <c r="G66" s="13">
        <f t="shared" si="23"/>
        <v>0</v>
      </c>
      <c r="H66" s="13">
        <f t="shared" si="23"/>
        <v>0</v>
      </c>
      <c r="I66" s="13">
        <f t="shared" si="23"/>
        <v>0</v>
      </c>
      <c r="J66" s="13">
        <f t="shared" si="23"/>
        <v>0</v>
      </c>
      <c r="K66" s="13">
        <f t="shared" si="23"/>
        <v>0</v>
      </c>
      <c r="L66" s="13">
        <f>SUM(F66:K66)</f>
        <v>0</v>
      </c>
    </row>
    <row r="68" spans="2:12" ht="21.75" customHeight="1" x14ac:dyDescent="0.3">
      <c r="B68" s="40" t="s">
        <v>290</v>
      </c>
      <c r="C68" s="41"/>
      <c r="D68" s="41"/>
      <c r="E68" s="41"/>
      <c r="F68" s="42">
        <f t="shared" ref="F68:K68" si="24">F34+F46+F54+F62+F66</f>
        <v>0</v>
      </c>
      <c r="G68" s="42">
        <f t="shared" si="24"/>
        <v>0</v>
      </c>
      <c r="H68" s="42">
        <f t="shared" si="24"/>
        <v>0</v>
      </c>
      <c r="I68" s="42">
        <f t="shared" si="24"/>
        <v>0</v>
      </c>
      <c r="J68" s="42">
        <f t="shared" si="24"/>
        <v>0</v>
      </c>
      <c r="K68" s="42">
        <f t="shared" si="24"/>
        <v>0</v>
      </c>
      <c r="L68" s="42">
        <f>SUM(F68:K68)</f>
        <v>0</v>
      </c>
    </row>
    <row r="70" spans="2:12" ht="19.5" customHeight="1" x14ac:dyDescent="0.3">
      <c r="B70" s="64" t="s">
        <v>291</v>
      </c>
      <c r="C70" s="61"/>
      <c r="D70" s="61"/>
      <c r="E70" s="61"/>
      <c r="F70" s="61"/>
      <c r="G70" s="61"/>
      <c r="H70" s="61"/>
      <c r="I70" s="61"/>
      <c r="J70" s="61"/>
      <c r="K70" s="61"/>
      <c r="L70" s="61"/>
    </row>
    <row r="71" spans="2:12" x14ac:dyDescent="0.3">
      <c r="B71" s="5" t="s">
        <v>292</v>
      </c>
      <c r="D71" s="36">
        <f>IF($H$12=0,1,IFERROR(SUMPRODUCT((C19:C26-(C19:C26&gt;$H$12)*(C19:C26-$H$12))*AB19:AB26)/SUMPRODUCT(C19:C26*AB19:AB26),1))</f>
        <v>1</v>
      </c>
      <c r="F71" s="13">
        <f t="shared" ref="F71:K71" si="25">SUM(F19:F26)*$D$71+SUM(F28:F31)</f>
        <v>0</v>
      </c>
      <c r="G71" s="13">
        <f t="shared" si="25"/>
        <v>0</v>
      </c>
      <c r="H71" s="13">
        <f t="shared" si="25"/>
        <v>0</v>
      </c>
      <c r="I71" s="13">
        <f t="shared" si="25"/>
        <v>0</v>
      </c>
      <c r="J71" s="13">
        <f t="shared" si="25"/>
        <v>0</v>
      </c>
      <c r="K71" s="13">
        <f t="shared" si="25"/>
        <v>0</v>
      </c>
      <c r="L71" s="13">
        <f>SUM(F71:K71)</f>
        <v>0</v>
      </c>
    </row>
    <row r="72" spans="2:12" x14ac:dyDescent="0.3">
      <c r="B72" s="5" t="s">
        <v>293</v>
      </c>
      <c r="D72" s="10">
        <f>$C$13</f>
        <v>0.59859999999999991</v>
      </c>
      <c r="F72" s="13">
        <f t="shared" ref="F72:K72" si="26">F71*$C$13</f>
        <v>0</v>
      </c>
      <c r="G72" s="13">
        <f t="shared" si="26"/>
        <v>0</v>
      </c>
      <c r="H72" s="13">
        <f t="shared" si="26"/>
        <v>0</v>
      </c>
      <c r="I72" s="13">
        <f t="shared" si="26"/>
        <v>0</v>
      </c>
      <c r="J72" s="13">
        <f t="shared" si="26"/>
        <v>0</v>
      </c>
      <c r="K72" s="13">
        <f t="shared" si="26"/>
        <v>0</v>
      </c>
      <c r="L72" s="13">
        <f>SUM(F72:K72)</f>
        <v>0</v>
      </c>
    </row>
    <row r="73" spans="2:12" x14ac:dyDescent="0.3">
      <c r="B73" s="5" t="s">
        <v>294</v>
      </c>
      <c r="F73" s="13">
        <f t="shared" ref="F73:K73" si="27">F46+F54+F62-IF($H$13="No",F48,0)</f>
        <v>0</v>
      </c>
      <c r="G73" s="13">
        <f t="shared" si="27"/>
        <v>0</v>
      </c>
      <c r="H73" s="13">
        <f t="shared" si="27"/>
        <v>0</v>
      </c>
      <c r="I73" s="13">
        <f t="shared" si="27"/>
        <v>0</v>
      </c>
      <c r="J73" s="13">
        <f t="shared" si="27"/>
        <v>0</v>
      </c>
      <c r="K73" s="13">
        <f t="shared" si="27"/>
        <v>0</v>
      </c>
      <c r="L73" s="13">
        <f>SUM(F73:K73)</f>
        <v>0</v>
      </c>
    </row>
    <row r="74" spans="2:12" x14ac:dyDescent="0.3">
      <c r="B74" s="5" t="s">
        <v>295</v>
      </c>
      <c r="D74" s="10">
        <f>$C$12</f>
        <v>0.28989999999999999</v>
      </c>
      <c r="F74" s="13">
        <f t="shared" ref="F74:K74" si="28">IF($C$12=0,0,IF($H$11="Share of grant",IFERROR((F71+F72+F73)*$C$12/(1-$C$12),0),IF($H$11="Total direct costs",(F71+F72+F73-F52)*$C$12,(F71+F72+F46+IF($C$56="Transfer",0,F62))*$C$12)))</f>
        <v>0</v>
      </c>
      <c r="G74" s="13">
        <f t="shared" si="28"/>
        <v>0</v>
      </c>
      <c r="H74" s="13">
        <f t="shared" si="28"/>
        <v>0</v>
      </c>
      <c r="I74" s="13">
        <f t="shared" si="28"/>
        <v>0</v>
      </c>
      <c r="J74" s="13">
        <f t="shared" si="28"/>
        <v>0</v>
      </c>
      <c r="K74" s="13">
        <f t="shared" si="28"/>
        <v>0</v>
      </c>
      <c r="L74" s="13">
        <f>SUM(F74:K74)</f>
        <v>0</v>
      </c>
    </row>
    <row r="75" spans="2:12" x14ac:dyDescent="0.3">
      <c r="B75" s="32" t="s">
        <v>296</v>
      </c>
      <c r="F75" s="33">
        <f t="shared" ref="F75:K75" si="29">F71+F72+F73+F74</f>
        <v>0</v>
      </c>
      <c r="G75" s="33">
        <f t="shared" si="29"/>
        <v>0</v>
      </c>
      <c r="H75" s="33">
        <f t="shared" si="29"/>
        <v>0</v>
      </c>
      <c r="I75" s="33">
        <f t="shared" si="29"/>
        <v>0</v>
      </c>
      <c r="J75" s="33">
        <f t="shared" si="29"/>
        <v>0</v>
      </c>
      <c r="K75" s="33">
        <f t="shared" si="29"/>
        <v>0</v>
      </c>
      <c r="L75" s="33">
        <f>SUM(F75:K75)</f>
        <v>0</v>
      </c>
    </row>
    <row r="77" spans="2:12" ht="19.5" customHeight="1" x14ac:dyDescent="0.3">
      <c r="B77" s="64" t="s">
        <v>297</v>
      </c>
      <c r="C77" s="61"/>
      <c r="D77" s="61"/>
      <c r="E77" s="61"/>
      <c r="F77" s="61"/>
      <c r="G77" s="61"/>
      <c r="H77" s="61"/>
      <c r="I77" s="61"/>
      <c r="J77" s="61"/>
      <c r="K77" s="61"/>
      <c r="L77" s="61"/>
    </row>
    <row r="78" spans="2:12" x14ac:dyDescent="0.3">
      <c r="B78" s="5" t="s">
        <v>298</v>
      </c>
      <c r="F78" s="13">
        <f t="shared" ref="F78:K78" si="30">F34-F71-F72</f>
        <v>0</v>
      </c>
      <c r="G78" s="13">
        <f t="shared" si="30"/>
        <v>0</v>
      </c>
      <c r="H78" s="13">
        <f t="shared" si="30"/>
        <v>0</v>
      </c>
      <c r="I78" s="13">
        <f t="shared" si="30"/>
        <v>0</v>
      </c>
      <c r="J78" s="13">
        <f t="shared" si="30"/>
        <v>0</v>
      </c>
      <c r="K78" s="13">
        <f t="shared" si="30"/>
        <v>0</v>
      </c>
      <c r="L78" s="13">
        <f>SUM(F78:K78)</f>
        <v>0</v>
      </c>
    </row>
    <row r="79" spans="2:12" x14ac:dyDescent="0.3">
      <c r="B79" s="5" t="s">
        <v>299</v>
      </c>
      <c r="F79" s="13">
        <f t="shared" ref="F79:K79" si="31">IF($H$13="No",F48,0)</f>
        <v>0</v>
      </c>
      <c r="G79" s="13">
        <f t="shared" si="31"/>
        <v>0</v>
      </c>
      <c r="H79" s="13">
        <f t="shared" si="31"/>
        <v>0</v>
      </c>
      <c r="I79" s="13">
        <f t="shared" si="31"/>
        <v>0</v>
      </c>
      <c r="J79" s="13">
        <f t="shared" si="31"/>
        <v>0</v>
      </c>
      <c r="K79" s="13">
        <f t="shared" si="31"/>
        <v>0</v>
      </c>
      <c r="L79" s="13">
        <f>SUM(F79:K79)</f>
        <v>0</v>
      </c>
    </row>
    <row r="80" spans="2:12" x14ac:dyDescent="0.3">
      <c r="B80" s="5" t="s">
        <v>300</v>
      </c>
      <c r="F80" s="13">
        <f t="shared" ref="F80:K80" si="32">F66-F74</f>
        <v>0</v>
      </c>
      <c r="G80" s="13">
        <f t="shared" si="32"/>
        <v>0</v>
      </c>
      <c r="H80" s="13">
        <f t="shared" si="32"/>
        <v>0</v>
      </c>
      <c r="I80" s="13">
        <f t="shared" si="32"/>
        <v>0</v>
      </c>
      <c r="J80" s="13">
        <f t="shared" si="32"/>
        <v>0</v>
      </c>
      <c r="K80" s="13">
        <f t="shared" si="32"/>
        <v>0</v>
      </c>
      <c r="L80" s="13">
        <f>SUM(F80:K80)</f>
        <v>0</v>
      </c>
    </row>
    <row r="81" spans="2:12" x14ac:dyDescent="0.3">
      <c r="B81" s="32" t="s">
        <v>214</v>
      </c>
      <c r="D81" s="43" t="str">
        <f>IF(ROUND($L$81-($L$68-$L$75),2)=0,"","DISCREPANCY!")</f>
        <v/>
      </c>
      <c r="F81" s="33">
        <f t="shared" ref="F81:K81" si="33">F78+F79+F80</f>
        <v>0</v>
      </c>
      <c r="G81" s="33">
        <f t="shared" si="33"/>
        <v>0</v>
      </c>
      <c r="H81" s="33">
        <f t="shared" si="33"/>
        <v>0</v>
      </c>
      <c r="I81" s="33">
        <f t="shared" si="33"/>
        <v>0</v>
      </c>
      <c r="J81" s="33">
        <f t="shared" si="33"/>
        <v>0</v>
      </c>
      <c r="K81" s="33">
        <f t="shared" si="33"/>
        <v>0</v>
      </c>
      <c r="L81" s="33">
        <f>SUM(F81:K81)</f>
        <v>0</v>
      </c>
    </row>
    <row r="82" spans="2:12" x14ac:dyDescent="0.3">
      <c r="B82" s="5" t="s">
        <v>301</v>
      </c>
      <c r="F82" s="66" t="str">
        <f>IF($C$14=0,"",IF($L$82&gt;=$C$14,"— meets the funder's co-financing requirement","— BELOW the funder's co-financing requirement"))</f>
        <v/>
      </c>
      <c r="G82" s="61"/>
      <c r="H82" s="61"/>
      <c r="I82" s="61"/>
      <c r="J82" s="61"/>
      <c r="K82" s="61"/>
      <c r="L82" s="16">
        <f>IF($L$68=0,0,$L$81/$L$68)</f>
        <v>0</v>
      </c>
    </row>
    <row r="84" spans="2:12" ht="19.5" customHeight="1" x14ac:dyDescent="0.3">
      <c r="B84" s="64" t="s">
        <v>302</v>
      </c>
      <c r="C84" s="61"/>
      <c r="D84" s="61"/>
      <c r="E84" s="61"/>
      <c r="F84" s="61"/>
      <c r="G84" s="61"/>
      <c r="H84" s="61"/>
      <c r="I84" s="61"/>
      <c r="J84" s="61"/>
      <c r="K84" s="61"/>
      <c r="L84" s="61"/>
    </row>
    <row r="85" spans="2:12" x14ac:dyDescent="0.3">
      <c r="B85" s="5" t="s">
        <v>303</v>
      </c>
      <c r="F85" s="38"/>
      <c r="G85" s="38"/>
      <c r="H85" s="38"/>
      <c r="I85" s="38"/>
      <c r="J85" s="38"/>
      <c r="K85" s="38"/>
      <c r="L85" s="13">
        <f>SUM(F85:K85)</f>
        <v>0</v>
      </c>
    </row>
    <row r="86" spans="2:12" x14ac:dyDescent="0.3">
      <c r="B86" s="5" t="s">
        <v>304</v>
      </c>
      <c r="F86" s="13" t="str">
        <f t="shared" ref="F86:L86" si="34">IF($L$85=0,"",F85-F75)</f>
        <v/>
      </c>
      <c r="G86" s="13" t="str">
        <f t="shared" si="34"/>
        <v/>
      </c>
      <c r="H86" s="13" t="str">
        <f t="shared" si="34"/>
        <v/>
      </c>
      <c r="I86" s="13" t="str">
        <f t="shared" si="34"/>
        <v/>
      </c>
      <c r="J86" s="13" t="str">
        <f t="shared" si="34"/>
        <v/>
      </c>
      <c r="K86" s="13" t="str">
        <f t="shared" si="34"/>
        <v/>
      </c>
      <c r="L86" s="15" t="str">
        <f t="shared" si="34"/>
        <v/>
      </c>
    </row>
    <row r="88" spans="2:12" x14ac:dyDescent="0.3">
      <c r="B88" s="63" t="s">
        <v>305</v>
      </c>
      <c r="C88" s="61"/>
      <c r="D88" s="61"/>
      <c r="E88" s="61"/>
      <c r="F88" s="61"/>
      <c r="G88" s="61"/>
      <c r="H88" s="61"/>
      <c r="I88" s="61"/>
      <c r="J88" s="61"/>
      <c r="K88" s="61"/>
      <c r="L88" s="61"/>
    </row>
    <row r="90" spans="2:12" ht="19.5" customHeight="1" x14ac:dyDescent="0.3">
      <c r="B90" s="64" t="s">
        <v>306</v>
      </c>
      <c r="C90" s="61"/>
      <c r="D90" s="61"/>
      <c r="E90" s="61"/>
      <c r="F90" s="61"/>
      <c r="G90" s="61"/>
      <c r="H90" s="61"/>
      <c r="I90" s="61"/>
      <c r="J90" s="61"/>
      <c r="K90" s="61"/>
      <c r="L90" s="61"/>
    </row>
    <row r="91" spans="2:12" x14ac:dyDescent="0.3">
      <c r="B91" s="51" t="s">
        <v>307</v>
      </c>
      <c r="C91" s="51"/>
      <c r="D91" s="51"/>
      <c r="E91" s="51"/>
      <c r="F91" s="52">
        <f t="shared" ref="F91:K91" si="35">F$17</f>
        <v>2027</v>
      </c>
      <c r="G91" s="52">
        <f t="shared" si="35"/>
        <v>2028</v>
      </c>
      <c r="H91" s="52">
        <f t="shared" si="35"/>
        <v>2029</v>
      </c>
      <c r="I91" s="52">
        <f t="shared" si="35"/>
        <v>2030</v>
      </c>
      <c r="J91" s="52" t="str">
        <f t="shared" si="35"/>
        <v/>
      </c>
      <c r="K91" s="52" t="str">
        <f t="shared" si="35"/>
        <v/>
      </c>
      <c r="L91" s="51" t="s">
        <v>250</v>
      </c>
    </row>
    <row r="92" spans="2:12" x14ac:dyDescent="0.3">
      <c r="B92" s="55" t="s">
        <v>308</v>
      </c>
      <c r="F92" s="54">
        <f t="shared" ref="F92:K92" si="36">IF(F$17="",0,SUMPRODUCT(((N19:N26="")*$D$19:$D$26+(N19:N26&lt;&gt;"")*N19:N26)*((U19:U26="")*($E$19:$E$26+12*($E$19:$E$26=""))+(U19:U26&lt;&gt;"")*U19:U26)))</f>
        <v>0</v>
      </c>
      <c r="G92" s="54">
        <f t="shared" si="36"/>
        <v>0</v>
      </c>
      <c r="H92" s="54">
        <f t="shared" si="36"/>
        <v>0</v>
      </c>
      <c r="I92" s="54">
        <f t="shared" si="36"/>
        <v>0</v>
      </c>
      <c r="J92" s="54">
        <f t="shared" si="36"/>
        <v>0</v>
      </c>
      <c r="K92" s="54">
        <f t="shared" si="36"/>
        <v>0</v>
      </c>
      <c r="L92" s="54">
        <f>SUM(F92:K92)</f>
        <v>0</v>
      </c>
    </row>
    <row r="93" spans="2:12" x14ac:dyDescent="0.3">
      <c r="B93" s="55" t="s">
        <v>309</v>
      </c>
      <c r="F93" s="54">
        <f t="shared" ref="F93:K93" si="37">IF(F$17="",0,SUMPRODUCT(((N28:N31="")*$D$28:$D$31+(N28:N31&lt;&gt;"")*N28:N31)*((U28:U31="")*($E$28:$E$31+12*($E$28:$E$31=""))+(U28:U31&lt;&gt;"")*U28:U31)))</f>
        <v>0</v>
      </c>
      <c r="G93" s="54">
        <f t="shared" si="37"/>
        <v>0</v>
      </c>
      <c r="H93" s="54">
        <f t="shared" si="37"/>
        <v>0</v>
      </c>
      <c r="I93" s="54">
        <f t="shared" si="37"/>
        <v>0</v>
      </c>
      <c r="J93" s="54">
        <f t="shared" si="37"/>
        <v>0</v>
      </c>
      <c r="K93" s="54">
        <f t="shared" si="37"/>
        <v>0</v>
      </c>
      <c r="L93" s="54">
        <f>SUM(F93:K93)</f>
        <v>0</v>
      </c>
    </row>
    <row r="94" spans="2:12" x14ac:dyDescent="0.3">
      <c r="B94" s="55" t="s">
        <v>310</v>
      </c>
      <c r="F94" s="54">
        <f t="shared" ref="F94:K94" si="38">IF(F$17="",0,SUMPRODUCT(((N57:N60="")*$D$57:$D$60+(N57:N60&lt;&gt;"")*N57:N60)*((U57:U60="")*($E$57:$E$60+12*($E$57:$E$60=""))+(U57:U60&lt;&gt;"")*U57:U60)))</f>
        <v>0</v>
      </c>
      <c r="G94" s="54">
        <f t="shared" si="38"/>
        <v>0</v>
      </c>
      <c r="H94" s="54">
        <f t="shared" si="38"/>
        <v>0</v>
      </c>
      <c r="I94" s="54">
        <f t="shared" si="38"/>
        <v>0</v>
      </c>
      <c r="J94" s="54">
        <f t="shared" si="38"/>
        <v>0</v>
      </c>
      <c r="K94" s="54">
        <f t="shared" si="38"/>
        <v>0</v>
      </c>
      <c r="L94" s="54">
        <f>SUM(F94:K94)</f>
        <v>0</v>
      </c>
    </row>
    <row r="95" spans="2:12" x14ac:dyDescent="0.3">
      <c r="B95" s="6" t="s">
        <v>311</v>
      </c>
      <c r="F95" s="56">
        <f t="shared" ref="F95:K95" si="39">SUM(F92:F94)</f>
        <v>0</v>
      </c>
      <c r="G95" s="56">
        <f t="shared" si="39"/>
        <v>0</v>
      </c>
      <c r="H95" s="56">
        <f t="shared" si="39"/>
        <v>0</v>
      </c>
      <c r="I95" s="56">
        <f t="shared" si="39"/>
        <v>0</v>
      </c>
      <c r="J95" s="56">
        <f t="shared" si="39"/>
        <v>0</v>
      </c>
      <c r="K95" s="56">
        <f t="shared" si="39"/>
        <v>0</v>
      </c>
      <c r="L95" s="56">
        <f>SUM(F95:K95)</f>
        <v>0</v>
      </c>
    </row>
    <row r="96" spans="2:12" x14ac:dyDescent="0.3">
      <c r="B96" s="57" t="s">
        <v>312</v>
      </c>
      <c r="F96" s="58">
        <f t="shared" ref="F96:L96" si="40">F95/12</f>
        <v>0</v>
      </c>
      <c r="G96" s="58">
        <f t="shared" si="40"/>
        <v>0</v>
      </c>
      <c r="H96" s="58">
        <f t="shared" si="40"/>
        <v>0</v>
      </c>
      <c r="I96" s="58">
        <f t="shared" si="40"/>
        <v>0</v>
      </c>
      <c r="J96" s="58">
        <f t="shared" si="40"/>
        <v>0</v>
      </c>
      <c r="K96" s="58">
        <f t="shared" si="40"/>
        <v>0</v>
      </c>
      <c r="L96" s="58">
        <f t="shared" si="40"/>
        <v>0</v>
      </c>
    </row>
    <row r="97" spans="2:12" x14ac:dyDescent="0.3">
      <c r="B97" s="57" t="s">
        <v>313</v>
      </c>
      <c r="L97" s="59">
        <f>IF($H$8=0,"",$L$95/12/$H$8)</f>
        <v>0</v>
      </c>
    </row>
    <row r="99" spans="2:12" x14ac:dyDescent="0.3">
      <c r="B99" s="63" t="s">
        <v>314</v>
      </c>
      <c r="C99" s="61"/>
      <c r="D99" s="61"/>
      <c r="E99" s="61"/>
      <c r="F99" s="61"/>
      <c r="G99" s="61"/>
      <c r="H99" s="61"/>
      <c r="I99" s="61"/>
      <c r="J99" s="61"/>
      <c r="K99" s="61"/>
      <c r="L99" s="61"/>
    </row>
  </sheetData>
  <sheetProtection sheet="1" formatCells="0" formatColumns="0" formatRows="0" sort="0" autoFilter="0"/>
  <mergeCells count="36">
    <mergeCell ref="U55:Z55"/>
    <mergeCell ref="N16:S16"/>
    <mergeCell ref="B64:L64"/>
    <mergeCell ref="B55:L55"/>
    <mergeCell ref="B88:L88"/>
    <mergeCell ref="N27:S27"/>
    <mergeCell ref="B1:L1"/>
    <mergeCell ref="C5:L5"/>
    <mergeCell ref="B10:L10"/>
    <mergeCell ref="B4:L4"/>
    <mergeCell ref="C11:E11"/>
    <mergeCell ref="C8:E8"/>
    <mergeCell ref="H11:L11"/>
    <mergeCell ref="N15:AC15"/>
    <mergeCell ref="AB16:AC16"/>
    <mergeCell ref="U27:Z27"/>
    <mergeCell ref="B36:L36"/>
    <mergeCell ref="B2:L2"/>
    <mergeCell ref="C15:L15"/>
    <mergeCell ref="C6:L6"/>
    <mergeCell ref="C7:E7"/>
    <mergeCell ref="U16:Z16"/>
    <mergeCell ref="N18:S18"/>
    <mergeCell ref="B18:L18"/>
    <mergeCell ref="U18:Z18"/>
    <mergeCell ref="B99:L99"/>
    <mergeCell ref="B84:L84"/>
    <mergeCell ref="N55:S55"/>
    <mergeCell ref="B37:L37"/>
    <mergeCell ref="G56:L56"/>
    <mergeCell ref="B90:L90"/>
    <mergeCell ref="B47:L47"/>
    <mergeCell ref="C56:E56"/>
    <mergeCell ref="B70:L70"/>
    <mergeCell ref="B77:L77"/>
    <mergeCell ref="F82:K82"/>
  </mergeCells>
  <conditionalFormatting sqref="F92:K97">
    <cfRule type="expression" dxfId="179" priority="16">
      <formula>F$17=""</formula>
    </cfRule>
  </conditionalFormatting>
  <conditionalFormatting sqref="F19:L26">
    <cfRule type="expression" dxfId="178" priority="2">
      <formula>F$17=""</formula>
    </cfRule>
  </conditionalFormatting>
  <conditionalFormatting sqref="F28:L31">
    <cfRule type="expression" dxfId="177" priority="3">
      <formula>F$17=""</formula>
    </cfRule>
  </conditionalFormatting>
  <conditionalFormatting sqref="F38:L45">
    <cfRule type="expression" dxfId="176" priority="4">
      <formula>F$17=""</formula>
    </cfRule>
  </conditionalFormatting>
  <conditionalFormatting sqref="F48:L53">
    <cfRule type="expression" dxfId="175" priority="5">
      <formula>F$17=""</formula>
    </cfRule>
  </conditionalFormatting>
  <conditionalFormatting sqref="F57:L60">
    <cfRule type="expression" dxfId="174" priority="6">
      <formula>F$17=""</formula>
    </cfRule>
  </conditionalFormatting>
  <conditionalFormatting sqref="F78:L81">
    <cfRule type="cellIs" dxfId="173" priority="8" operator="lessThan">
      <formula>0</formula>
    </cfRule>
  </conditionalFormatting>
  <conditionalFormatting sqref="F85:L85">
    <cfRule type="expression" dxfId="172" priority="7">
      <formula>F$17=""</formula>
    </cfRule>
  </conditionalFormatting>
  <conditionalFormatting sqref="F86:L86">
    <cfRule type="cellIs" dxfId="171" priority="9" operator="lessThan">
      <formula>0</formula>
    </cfRule>
  </conditionalFormatting>
  <conditionalFormatting sqref="N19:S26">
    <cfRule type="expression" dxfId="170" priority="10">
      <formula>N$17=""</formula>
    </cfRule>
  </conditionalFormatting>
  <conditionalFormatting sqref="N28:S31">
    <cfRule type="expression" dxfId="169" priority="11">
      <formula>N$17=""</formula>
    </cfRule>
  </conditionalFormatting>
  <conditionalFormatting sqref="N57:S60">
    <cfRule type="expression" dxfId="168" priority="12">
      <formula>N$17=""</formula>
    </cfRule>
  </conditionalFormatting>
  <conditionalFormatting sqref="U19:Z26">
    <cfRule type="expression" dxfId="167" priority="13">
      <formula>U$17=""</formula>
    </cfRule>
  </conditionalFormatting>
  <conditionalFormatting sqref="U28:Z31">
    <cfRule type="expression" dxfId="166" priority="14">
      <formula>U$17=""</formula>
    </cfRule>
  </conditionalFormatting>
  <conditionalFormatting sqref="U57:Z60">
    <cfRule type="expression" dxfId="165" priority="15">
      <formula>U$17=""</formula>
    </cfRule>
  </conditionalFormatting>
  <dataValidations count="6">
    <dataValidation type="whole" allowBlank="1" sqref="H8" xr:uid="{00000000-0002-0000-0600-000000000000}">
      <formula1>1</formula1>
      <formula2>6</formula2>
    </dataValidation>
    <dataValidation type="list" allowBlank="1" sqref="C7" xr:uid="{00000000-0002-0000-0600-000001000000}">
      <formula1>INST_LIST</formula1>
      <formula2>0</formula2>
    </dataValidation>
    <dataValidation type="list" allowBlank="1" sqref="C28:C31" xr:uid="{00000000-0002-0000-0600-000002000000}">
      <formula1>DR_KAT</formula1>
      <formula2>0</formula2>
    </dataValidation>
    <dataValidation type="list" allowBlank="1" sqref="C56" xr:uid="{00000000-0002-0000-0600-000003000000}">
      <formula1>"Consultancy,Transfer"</formula1>
      <formula2>0</formula2>
    </dataValidation>
    <dataValidation type="decimal" allowBlank="1" showErrorMessage="1" errorTitle="Involvement" error="Enter a value between 0 % and 100 %. Leave empty to follow column D." sqref="N19:S26 N28:S31 N57:S60" xr:uid="{00000000-0002-0000-0600-000004000000}">
      <formula1>0</formula1>
      <formula2>1</formula2>
    </dataValidation>
    <dataValidation type="decimal" allowBlank="1" showErrorMessage="1" errorTitle="Months" error="Enter 0 to 12 months. Leave empty to follow column E." sqref="U19:Z26 U28:Z31 U57:Z60" xr:uid="{00000000-0002-0000-0600-000005000000}">
      <formula1>0</formula1>
      <formula2>12</formula2>
    </dataValidation>
  </dataValidations>
  <pageMargins left="0.75" right="0.75" top="1" bottom="1" header="0.511811023622047" footer="0.511811023622047"/>
  <pageSetup paperSize="9" orientation="portrait" horizontalDpi="300" verticalDpi="300"/>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99"/>
  <sheetViews>
    <sheetView showGridLines="0" zoomScaleNormal="100" workbookViewId="0">
      <pane xSplit="5" topLeftCell="F1" activePane="topRight" state="frozen"/>
      <selection pane="topRight"/>
    </sheetView>
  </sheetViews>
  <sheetFormatPr defaultColWidth="8.6640625" defaultRowHeight="14.4" outlineLevelCol="1" x14ac:dyDescent="0.3"/>
  <cols>
    <col min="1" max="1" width="2.44140625" customWidth="1"/>
    <col min="2" max="2" width="38" customWidth="1"/>
    <col min="3" max="3" width="13" customWidth="1"/>
    <col min="4" max="5" width="10" customWidth="1"/>
    <col min="6" max="6" width="23.44140625" customWidth="1"/>
    <col min="7" max="7" width="14.33203125" customWidth="1"/>
    <col min="8" max="8" width="10" customWidth="1"/>
    <col min="9" max="9" width="12" customWidth="1"/>
    <col min="10" max="10" width="10" customWidth="1"/>
    <col min="11" max="12" width="14" customWidth="1"/>
    <col min="13" max="13" width="2.21875" customWidth="1" outlineLevel="1"/>
    <col min="14" max="19" width="7.5546875" customWidth="1" outlineLevel="1"/>
    <col min="20" max="20" width="2.21875" customWidth="1" outlineLevel="1"/>
    <col min="21" max="26" width="7.5546875" customWidth="1" outlineLevel="1"/>
    <col min="27" max="27" width="2.21875" customWidth="1" outlineLevel="1"/>
    <col min="28" max="28" width="11.44140625" customWidth="1"/>
    <col min="29" max="29" width="10.44140625" customWidth="1"/>
  </cols>
  <sheetData>
    <row r="1" spans="1:29" ht="27.75" customHeight="1" x14ac:dyDescent="0.3">
      <c r="A1" s="8" t="s">
        <v>16</v>
      </c>
      <c r="B1" s="60" t="s">
        <v>320</v>
      </c>
      <c r="C1" s="61"/>
      <c r="D1" s="61"/>
      <c r="E1" s="61"/>
      <c r="F1" s="61"/>
      <c r="G1" s="61"/>
      <c r="H1" s="61"/>
      <c r="I1" s="61"/>
      <c r="J1" s="61"/>
      <c r="K1" s="61"/>
      <c r="L1" s="61"/>
    </row>
    <row r="2" spans="1:29" x14ac:dyDescent="0.3">
      <c r="B2" s="65" t="s">
        <v>228</v>
      </c>
      <c r="C2" s="61"/>
      <c r="D2" s="61"/>
      <c r="E2" s="61"/>
      <c r="F2" s="61"/>
      <c r="G2" s="61"/>
      <c r="H2" s="61"/>
      <c r="I2" s="61"/>
      <c r="J2" s="61"/>
      <c r="K2" s="61"/>
      <c r="L2" s="61"/>
    </row>
    <row r="4" spans="1:29" ht="19.5" customHeight="1" x14ac:dyDescent="0.3">
      <c r="B4" s="64" t="s">
        <v>229</v>
      </c>
      <c r="C4" s="61"/>
      <c r="D4" s="61"/>
      <c r="E4" s="61"/>
      <c r="F4" s="61"/>
      <c r="G4" s="61"/>
      <c r="H4" s="61"/>
      <c r="I4" s="61"/>
      <c r="J4" s="61"/>
      <c r="K4" s="61"/>
      <c r="L4" s="61"/>
    </row>
    <row r="5" spans="1:29" x14ac:dyDescent="0.3">
      <c r="B5" s="5" t="s">
        <v>175</v>
      </c>
      <c r="C5" s="78"/>
      <c r="D5" s="79"/>
      <c r="E5" s="79"/>
      <c r="F5" s="79"/>
      <c r="G5" s="79"/>
      <c r="H5" s="79"/>
      <c r="I5" s="79"/>
      <c r="J5" s="79"/>
      <c r="K5" s="79"/>
      <c r="L5" s="79"/>
    </row>
    <row r="6" spans="1:29" x14ac:dyDescent="0.3">
      <c r="B6" s="5" t="s">
        <v>231</v>
      </c>
      <c r="C6" s="78"/>
      <c r="D6" s="79"/>
      <c r="E6" s="79"/>
      <c r="F6" s="79"/>
      <c r="G6" s="79"/>
      <c r="H6" s="79"/>
      <c r="I6" s="79"/>
      <c r="J6" s="79"/>
      <c r="K6" s="79"/>
      <c r="L6" s="79"/>
    </row>
    <row r="7" spans="1:29" x14ac:dyDescent="0.3">
      <c r="B7" s="5" t="s">
        <v>233</v>
      </c>
      <c r="C7" s="78" t="s">
        <v>49</v>
      </c>
      <c r="D7" s="79"/>
      <c r="E7" s="79"/>
      <c r="F7" s="5" t="s">
        <v>234</v>
      </c>
      <c r="H7" s="34">
        <v>2027</v>
      </c>
    </row>
    <row r="8" spans="1:29" x14ac:dyDescent="0.3">
      <c r="B8" s="5" t="s">
        <v>177</v>
      </c>
      <c r="C8" s="78"/>
      <c r="D8" s="79"/>
      <c r="E8" s="79"/>
      <c r="F8" s="5" t="s">
        <v>235</v>
      </c>
      <c r="H8" s="34">
        <v>4</v>
      </c>
    </row>
    <row r="10" spans="1:29" ht="19.5" customHeight="1" x14ac:dyDescent="0.3">
      <c r="B10" s="64" t="s">
        <v>236</v>
      </c>
      <c r="C10" s="61"/>
      <c r="D10" s="61"/>
      <c r="E10" s="61"/>
      <c r="F10" s="61"/>
      <c r="G10" s="61"/>
      <c r="H10" s="61"/>
      <c r="I10" s="61"/>
      <c r="J10" s="61"/>
      <c r="K10" s="61"/>
      <c r="L10" s="61"/>
    </row>
    <row r="11" spans="1:29" x14ac:dyDescent="0.3">
      <c r="B11" s="5" t="s">
        <v>73</v>
      </c>
      <c r="C11" s="74" t="str">
        <f>IFERROR(VLOOKUP($A$1,RULES,2,FALSE()),"")</f>
        <v>Full cost (SUHF)</v>
      </c>
      <c r="D11" s="61"/>
      <c r="E11" s="61"/>
      <c r="F11" s="5" t="s">
        <v>75</v>
      </c>
      <c r="H11" s="74" t="str">
        <f>IFERROR(VLOOKUP($A$1,RULES,4,FALSE()),"INDI base")</f>
        <v>INDI base</v>
      </c>
      <c r="I11" s="61"/>
      <c r="J11" s="61"/>
      <c r="K11" s="61"/>
      <c r="L11" s="61"/>
    </row>
    <row r="12" spans="1:29" x14ac:dyDescent="0.3">
      <c r="B12" s="5" t="s">
        <v>237</v>
      </c>
      <c r="C12" s="44">
        <f>IF($C$11="Full cost (SUHF)",$D$66,IFERROR(VLOOKUP($A$1,RULES,3,FALSE()),INDI_KI))</f>
        <v>0.28989999999999999</v>
      </c>
      <c r="F12" s="5" t="s">
        <v>76</v>
      </c>
      <c r="H12" s="35">
        <f>IFERROR(VLOOKUP($A$1,RULES,5,FALSE()),0)</f>
        <v>0</v>
      </c>
    </row>
    <row r="13" spans="1:29" x14ac:dyDescent="0.3">
      <c r="B13" s="5" t="s">
        <v>238</v>
      </c>
      <c r="C13" s="44">
        <f>MIN(LKP,IF(IFERROR(VLOOKUP($A$1,RULES,6,FALSE()),0)=0,LKP,VLOOKUP($A$1,RULES,6,FALSE())))</f>
        <v>0.59859999999999991</v>
      </c>
      <c r="F13" s="5" t="s">
        <v>78</v>
      </c>
      <c r="H13" s="3" t="str">
        <f>IFERROR(VLOOKUP($A$1,RULES,7,FALSE()),"Yes")</f>
        <v>Yes</v>
      </c>
    </row>
    <row r="14" spans="1:29" x14ac:dyDescent="0.3">
      <c r="B14" s="5" t="s">
        <v>239</v>
      </c>
      <c r="C14" s="36">
        <f>IFERROR(VLOOKUP($A$1,RULES,8,FALSE()),0)</f>
        <v>0</v>
      </c>
      <c r="F14" s="5" t="s">
        <v>240</v>
      </c>
      <c r="H14" s="30">
        <f>IFERROR(VLOOKUP($A$1,RULES,9,FALSE()),"")</f>
        <v>5</v>
      </c>
    </row>
    <row r="15" spans="1:29" ht="45.75" customHeight="1" x14ac:dyDescent="0.3">
      <c r="B15" s="5" t="s">
        <v>43</v>
      </c>
      <c r="C15" s="77" t="str">
        <f>IFERROR(VLOOKUP($A$1,RULES,10,FALSE()),"")</f>
        <v>Vinnova. Full cost model, but programmes often require co-financing — enter the requirement in column I and it is checked on the tab.</v>
      </c>
      <c r="D15" s="61"/>
      <c r="E15" s="61"/>
      <c r="F15" s="61"/>
      <c r="G15" s="61"/>
      <c r="H15" s="61"/>
      <c r="I15" s="61"/>
      <c r="J15" s="61"/>
      <c r="K15" s="61"/>
      <c r="L15" s="61"/>
      <c r="N15" s="75" t="s">
        <v>242</v>
      </c>
      <c r="O15" s="61"/>
      <c r="P15" s="61"/>
      <c r="Q15" s="61"/>
      <c r="R15" s="61"/>
      <c r="S15" s="61"/>
      <c r="T15" s="61"/>
      <c r="U15" s="61"/>
      <c r="V15" s="61"/>
      <c r="W15" s="61"/>
      <c r="X15" s="61"/>
      <c r="Y15" s="61"/>
      <c r="Z15" s="61"/>
      <c r="AA15" s="61"/>
      <c r="AB15" s="61"/>
      <c r="AC15" s="61"/>
    </row>
    <row r="16" spans="1:29" x14ac:dyDescent="0.3">
      <c r="M16" s="50"/>
      <c r="N16" s="76" t="s">
        <v>243</v>
      </c>
      <c r="O16" s="61"/>
      <c r="P16" s="61"/>
      <c r="Q16" s="61"/>
      <c r="R16" s="61"/>
      <c r="S16" s="61"/>
      <c r="T16" s="50"/>
      <c r="U16" s="76" t="s">
        <v>244</v>
      </c>
      <c r="V16" s="61"/>
      <c r="W16" s="61"/>
      <c r="X16" s="61"/>
      <c r="Y16" s="61"/>
      <c r="Z16" s="61"/>
      <c r="AA16" s="50"/>
      <c r="AB16" s="76" t="s">
        <v>245</v>
      </c>
      <c r="AC16" s="61"/>
    </row>
    <row r="17" spans="2:29" ht="30" customHeight="1" x14ac:dyDescent="0.3">
      <c r="B17" s="51" t="s">
        <v>246</v>
      </c>
      <c r="C17" s="51" t="s">
        <v>247</v>
      </c>
      <c r="D17" s="51" t="s">
        <v>248</v>
      </c>
      <c r="E17" s="51" t="s">
        <v>249</v>
      </c>
      <c r="F17" s="52">
        <f>IF(1&lt;=$H$8,$H$7+0,"")</f>
        <v>2027</v>
      </c>
      <c r="G17" s="52">
        <f>IF(2&lt;=$H$8,$H$7+1,"")</f>
        <v>2028</v>
      </c>
      <c r="H17" s="52">
        <f>IF(3&lt;=$H$8,$H$7+2,"")</f>
        <v>2029</v>
      </c>
      <c r="I17" s="52">
        <f>IF(4&lt;=$H$8,$H$7+3,"")</f>
        <v>2030</v>
      </c>
      <c r="J17" s="52" t="str">
        <f>IF(5&lt;=$H$8,$H$7+4,"")</f>
        <v/>
      </c>
      <c r="K17" s="52" t="str">
        <f>IF(6&lt;=$H$8,$H$7+5,"")</f>
        <v/>
      </c>
      <c r="L17" s="51" t="s">
        <v>250</v>
      </c>
      <c r="M17" s="51"/>
      <c r="N17" s="52">
        <f t="shared" ref="N17:S17" si="0">F$17</f>
        <v>2027</v>
      </c>
      <c r="O17" s="52">
        <f t="shared" si="0"/>
        <v>2028</v>
      </c>
      <c r="P17" s="52">
        <f t="shared" si="0"/>
        <v>2029</v>
      </c>
      <c r="Q17" s="52">
        <f t="shared" si="0"/>
        <v>2030</v>
      </c>
      <c r="R17" s="52" t="str">
        <f t="shared" si="0"/>
        <v/>
      </c>
      <c r="S17" s="52" t="str">
        <f t="shared" si="0"/>
        <v/>
      </c>
      <c r="T17" s="51"/>
      <c r="U17" s="52">
        <f t="shared" ref="U17:Z17" si="1">F$17</f>
        <v>2027</v>
      </c>
      <c r="V17" s="52">
        <f t="shared" si="1"/>
        <v>2028</v>
      </c>
      <c r="W17" s="52">
        <f t="shared" si="1"/>
        <v>2029</v>
      </c>
      <c r="X17" s="52">
        <f t="shared" si="1"/>
        <v>2030</v>
      </c>
      <c r="Y17" s="52" t="str">
        <f t="shared" si="1"/>
        <v/>
      </c>
      <c r="Z17" s="52" t="str">
        <f t="shared" si="1"/>
        <v/>
      </c>
      <c r="AA17" s="51"/>
      <c r="AB17" s="51" t="s">
        <v>251</v>
      </c>
      <c r="AC17" s="51" t="s">
        <v>252</v>
      </c>
    </row>
    <row r="18" spans="2:29" ht="14.25" customHeight="1" x14ac:dyDescent="0.3">
      <c r="B18" s="64" t="s">
        <v>253</v>
      </c>
      <c r="C18" s="61"/>
      <c r="D18" s="61"/>
      <c r="E18" s="61"/>
      <c r="F18" s="61"/>
      <c r="G18" s="61"/>
      <c r="H18" s="61"/>
      <c r="I18" s="61"/>
      <c r="J18" s="61"/>
      <c r="K18" s="61"/>
      <c r="L18" s="61"/>
      <c r="M18" s="9"/>
      <c r="N18" s="64" t="s">
        <v>254</v>
      </c>
      <c r="O18" s="61"/>
      <c r="P18" s="61"/>
      <c r="Q18" s="61"/>
      <c r="R18" s="61"/>
      <c r="S18" s="61"/>
      <c r="T18" s="9"/>
      <c r="U18" s="64" t="s">
        <v>254</v>
      </c>
      <c r="V18" s="61"/>
      <c r="W18" s="61"/>
      <c r="X18" s="61"/>
      <c r="Y18" s="61"/>
      <c r="Z18" s="61"/>
      <c r="AA18" s="9"/>
      <c r="AB18" s="9"/>
      <c r="AC18" s="9"/>
    </row>
    <row r="19" spans="2:29" x14ac:dyDescent="0.3">
      <c r="B19" s="1" t="s">
        <v>316</v>
      </c>
      <c r="C19" s="38"/>
      <c r="D19" s="39"/>
      <c r="E19" s="34">
        <v>4</v>
      </c>
      <c r="F19" s="13">
        <f t="shared" ref="F19:F26" si="2">IF(1&lt;=$H$8,$C19*IF(U19="",IF($E19="",12,$E19),U19)*IF(N19="",$D19,N19)*(1+SAL_IDX)^0,0)</f>
        <v>0</v>
      </c>
      <c r="G19" s="13">
        <f t="shared" ref="G19:G26" si="3">IF(2&lt;=$H$8,$C19*IF(V19="",IF($E19="",12,$E19),V19)*IF(O19="",$D19,O19)*(1+SAL_IDX)^1,0)</f>
        <v>0</v>
      </c>
      <c r="H19" s="13">
        <f t="shared" ref="H19:H26" si="4">IF(3&lt;=$H$8,$C19*IF(W19="",IF($E19="",12,$E19),W19)*IF(P19="",$D19,P19)*(1+SAL_IDX)^2,0)</f>
        <v>0</v>
      </c>
      <c r="I19" s="13">
        <f t="shared" ref="I19:I26" si="5">IF(4&lt;=$H$8,$C19*IF(X19="",IF($E19="",12,$E19),X19)*IF(Q19="",$D19,Q19)*(1+SAL_IDX)^3,0)</f>
        <v>0</v>
      </c>
      <c r="J19" s="13">
        <f t="shared" ref="J19:J26" si="6">IF(5&lt;=$H$8,$C19*IF(Y19="",IF($E19="",12,$E19),Y19)*IF(R19="",$D19,R19)*(1+SAL_IDX)^4,0)</f>
        <v>0</v>
      </c>
      <c r="K19" s="13">
        <f t="shared" ref="K19:K26" si="7">IF(6&lt;=$H$8,$C19*IF(Z19="",IF($E19="",12,$E19),Z19)*IF(S19="",$D19,S19)*(1+SAL_IDX)^5,0)</f>
        <v>0</v>
      </c>
      <c r="L19" s="13">
        <f t="shared" ref="L19:L26" si="8">SUM(F19:K19)</f>
        <v>0</v>
      </c>
      <c r="M19" s="50"/>
      <c r="N19" s="39"/>
      <c r="O19" s="39"/>
      <c r="P19" s="39"/>
      <c r="Q19" s="39"/>
      <c r="R19" s="39"/>
      <c r="S19" s="39"/>
      <c r="T19" s="50"/>
      <c r="U19" s="53"/>
      <c r="V19" s="53"/>
      <c r="W19" s="53"/>
      <c r="X19" s="53"/>
      <c r="Y19" s="53"/>
      <c r="Z19" s="53"/>
      <c r="AA19" s="50"/>
      <c r="AB19" s="54">
        <f t="shared" ref="AB19:AB26" si="9">SUMPRODUCT(($N$17:$S$17&lt;&gt;"")*((N19:S19="")*$D19+(N19:S19&lt;&gt;"")*N19:S19)*((U19:Z19="")*IF($E19="",12,$E19)+(U19:Z19&lt;&gt;"")*U19:Z19))</f>
        <v>0</v>
      </c>
      <c r="AC19" s="14" t="str">
        <f t="shared" ref="AC19:AC26" si="10">IF(OR($H$8=0,AB19=0),"",AB19/(12*$H$8))</f>
        <v/>
      </c>
    </row>
    <row r="20" spans="2:29" x14ac:dyDescent="0.3">
      <c r="B20" s="1"/>
      <c r="C20" s="38"/>
      <c r="D20" s="39"/>
      <c r="E20" s="34">
        <v>12</v>
      </c>
      <c r="F20" s="13">
        <f t="shared" si="2"/>
        <v>0</v>
      </c>
      <c r="G20" s="13">
        <f t="shared" si="3"/>
        <v>0</v>
      </c>
      <c r="H20" s="13">
        <f t="shared" si="4"/>
        <v>0</v>
      </c>
      <c r="I20" s="13">
        <f t="shared" si="5"/>
        <v>0</v>
      </c>
      <c r="J20" s="13">
        <f t="shared" si="6"/>
        <v>0</v>
      </c>
      <c r="K20" s="13">
        <f t="shared" si="7"/>
        <v>0</v>
      </c>
      <c r="L20" s="13">
        <f t="shared" si="8"/>
        <v>0</v>
      </c>
      <c r="M20" s="50"/>
      <c r="N20" s="39"/>
      <c r="O20" s="39"/>
      <c r="P20" s="39"/>
      <c r="Q20" s="39"/>
      <c r="R20" s="39"/>
      <c r="S20" s="39"/>
      <c r="T20" s="50"/>
      <c r="U20" s="53"/>
      <c r="V20" s="53"/>
      <c r="W20" s="53"/>
      <c r="X20" s="53"/>
      <c r="Y20" s="53"/>
      <c r="Z20" s="53"/>
      <c r="AA20" s="50"/>
      <c r="AB20" s="54">
        <f t="shared" si="9"/>
        <v>0</v>
      </c>
      <c r="AC20" s="14" t="str">
        <f t="shared" si="10"/>
        <v/>
      </c>
    </row>
    <row r="21" spans="2:29" x14ac:dyDescent="0.3">
      <c r="B21" s="1"/>
      <c r="C21" s="38"/>
      <c r="D21" s="39"/>
      <c r="E21" s="34">
        <v>12</v>
      </c>
      <c r="F21" s="13">
        <f t="shared" si="2"/>
        <v>0</v>
      </c>
      <c r="G21" s="13">
        <f t="shared" si="3"/>
        <v>0</v>
      </c>
      <c r="H21" s="13">
        <f t="shared" si="4"/>
        <v>0</v>
      </c>
      <c r="I21" s="13">
        <f t="shared" si="5"/>
        <v>0</v>
      </c>
      <c r="J21" s="13">
        <f t="shared" si="6"/>
        <v>0</v>
      </c>
      <c r="K21" s="13">
        <f t="shared" si="7"/>
        <v>0</v>
      </c>
      <c r="L21" s="13">
        <f t="shared" si="8"/>
        <v>0</v>
      </c>
      <c r="M21" s="50"/>
      <c r="N21" s="39"/>
      <c r="O21" s="39"/>
      <c r="P21" s="39"/>
      <c r="Q21" s="39"/>
      <c r="R21" s="39"/>
      <c r="S21" s="39"/>
      <c r="T21" s="50"/>
      <c r="U21" s="53"/>
      <c r="V21" s="53"/>
      <c r="W21" s="53"/>
      <c r="X21" s="53"/>
      <c r="Y21" s="53"/>
      <c r="Z21" s="53"/>
      <c r="AA21" s="50"/>
      <c r="AB21" s="54">
        <f t="shared" si="9"/>
        <v>0</v>
      </c>
      <c r="AC21" s="14" t="str">
        <f t="shared" si="10"/>
        <v/>
      </c>
    </row>
    <row r="22" spans="2:29" x14ac:dyDescent="0.3">
      <c r="B22" s="1"/>
      <c r="C22" s="38"/>
      <c r="D22" s="39"/>
      <c r="E22" s="34">
        <v>12</v>
      </c>
      <c r="F22" s="13">
        <f t="shared" si="2"/>
        <v>0</v>
      </c>
      <c r="G22" s="13">
        <f t="shared" si="3"/>
        <v>0</v>
      </c>
      <c r="H22" s="13">
        <f t="shared" si="4"/>
        <v>0</v>
      </c>
      <c r="I22" s="13">
        <f t="shared" si="5"/>
        <v>0</v>
      </c>
      <c r="J22" s="13">
        <f t="shared" si="6"/>
        <v>0</v>
      </c>
      <c r="K22" s="13">
        <f t="shared" si="7"/>
        <v>0</v>
      </c>
      <c r="L22" s="13">
        <f t="shared" si="8"/>
        <v>0</v>
      </c>
      <c r="M22" s="50"/>
      <c r="N22" s="39"/>
      <c r="O22" s="39"/>
      <c r="P22" s="39"/>
      <c r="Q22" s="39"/>
      <c r="R22" s="39"/>
      <c r="S22" s="39"/>
      <c r="T22" s="50"/>
      <c r="U22" s="53"/>
      <c r="V22" s="53"/>
      <c r="W22" s="53"/>
      <c r="X22" s="53"/>
      <c r="Y22" s="53"/>
      <c r="Z22" s="53"/>
      <c r="AA22" s="50"/>
      <c r="AB22" s="54">
        <f t="shared" si="9"/>
        <v>0</v>
      </c>
      <c r="AC22" s="14" t="str">
        <f t="shared" si="10"/>
        <v/>
      </c>
    </row>
    <row r="23" spans="2:29" x14ac:dyDescent="0.3">
      <c r="B23" s="1"/>
      <c r="C23" s="38"/>
      <c r="D23" s="39"/>
      <c r="E23" s="34">
        <v>12</v>
      </c>
      <c r="F23" s="13">
        <f t="shared" si="2"/>
        <v>0</v>
      </c>
      <c r="G23" s="13">
        <f t="shared" si="3"/>
        <v>0</v>
      </c>
      <c r="H23" s="13">
        <f t="shared" si="4"/>
        <v>0</v>
      </c>
      <c r="I23" s="13">
        <f t="shared" si="5"/>
        <v>0</v>
      </c>
      <c r="J23" s="13">
        <f t="shared" si="6"/>
        <v>0</v>
      </c>
      <c r="K23" s="13">
        <f t="shared" si="7"/>
        <v>0</v>
      </c>
      <c r="L23" s="13">
        <f t="shared" si="8"/>
        <v>0</v>
      </c>
      <c r="M23" s="50"/>
      <c r="N23" s="39"/>
      <c r="O23" s="39"/>
      <c r="P23" s="39"/>
      <c r="Q23" s="39"/>
      <c r="R23" s="39"/>
      <c r="S23" s="39"/>
      <c r="T23" s="50"/>
      <c r="U23" s="53"/>
      <c r="V23" s="53"/>
      <c r="W23" s="53"/>
      <c r="X23" s="53"/>
      <c r="Y23" s="53"/>
      <c r="Z23" s="53"/>
      <c r="AA23" s="50"/>
      <c r="AB23" s="54">
        <f t="shared" si="9"/>
        <v>0</v>
      </c>
      <c r="AC23" s="14" t="str">
        <f t="shared" si="10"/>
        <v/>
      </c>
    </row>
    <row r="24" spans="2:29" x14ac:dyDescent="0.3">
      <c r="B24" s="1"/>
      <c r="C24" s="38"/>
      <c r="D24" s="39"/>
      <c r="E24" s="34">
        <v>12</v>
      </c>
      <c r="F24" s="13">
        <f t="shared" si="2"/>
        <v>0</v>
      </c>
      <c r="G24" s="13">
        <f t="shared" si="3"/>
        <v>0</v>
      </c>
      <c r="H24" s="13">
        <f t="shared" si="4"/>
        <v>0</v>
      </c>
      <c r="I24" s="13">
        <f t="shared" si="5"/>
        <v>0</v>
      </c>
      <c r="J24" s="13">
        <f t="shared" si="6"/>
        <v>0</v>
      </c>
      <c r="K24" s="13">
        <f t="shared" si="7"/>
        <v>0</v>
      </c>
      <c r="L24" s="13">
        <f t="shared" si="8"/>
        <v>0</v>
      </c>
      <c r="M24" s="50"/>
      <c r="N24" s="39"/>
      <c r="O24" s="39"/>
      <c r="P24" s="39"/>
      <c r="Q24" s="39"/>
      <c r="R24" s="39"/>
      <c r="S24" s="39"/>
      <c r="T24" s="50"/>
      <c r="U24" s="53"/>
      <c r="V24" s="53"/>
      <c r="W24" s="53"/>
      <c r="X24" s="53"/>
      <c r="Y24" s="53"/>
      <c r="Z24" s="53"/>
      <c r="AA24" s="50"/>
      <c r="AB24" s="54">
        <f t="shared" si="9"/>
        <v>0</v>
      </c>
      <c r="AC24" s="14" t="str">
        <f t="shared" si="10"/>
        <v/>
      </c>
    </row>
    <row r="25" spans="2:29" x14ac:dyDescent="0.3">
      <c r="B25" s="1"/>
      <c r="C25" s="38"/>
      <c r="D25" s="39"/>
      <c r="E25" s="34">
        <v>12</v>
      </c>
      <c r="F25" s="13">
        <f t="shared" si="2"/>
        <v>0</v>
      </c>
      <c r="G25" s="13">
        <f t="shared" si="3"/>
        <v>0</v>
      </c>
      <c r="H25" s="13">
        <f t="shared" si="4"/>
        <v>0</v>
      </c>
      <c r="I25" s="13">
        <f t="shared" si="5"/>
        <v>0</v>
      </c>
      <c r="J25" s="13">
        <f t="shared" si="6"/>
        <v>0</v>
      </c>
      <c r="K25" s="13">
        <f t="shared" si="7"/>
        <v>0</v>
      </c>
      <c r="L25" s="13">
        <f t="shared" si="8"/>
        <v>0</v>
      </c>
      <c r="M25" s="50"/>
      <c r="N25" s="39"/>
      <c r="O25" s="39"/>
      <c r="P25" s="39"/>
      <c r="Q25" s="39"/>
      <c r="R25" s="39"/>
      <c r="S25" s="39"/>
      <c r="T25" s="50"/>
      <c r="U25" s="53"/>
      <c r="V25" s="53"/>
      <c r="W25" s="53"/>
      <c r="X25" s="53"/>
      <c r="Y25" s="53"/>
      <c r="Z25" s="53"/>
      <c r="AA25" s="50"/>
      <c r="AB25" s="54">
        <f t="shared" si="9"/>
        <v>0</v>
      </c>
      <c r="AC25" s="14" t="str">
        <f t="shared" si="10"/>
        <v/>
      </c>
    </row>
    <row r="26" spans="2:29" x14ac:dyDescent="0.3">
      <c r="B26" s="1"/>
      <c r="C26" s="38"/>
      <c r="D26" s="39"/>
      <c r="E26" s="34">
        <v>12</v>
      </c>
      <c r="F26" s="13">
        <f t="shared" si="2"/>
        <v>0</v>
      </c>
      <c r="G26" s="13">
        <f t="shared" si="3"/>
        <v>0</v>
      </c>
      <c r="H26" s="13">
        <f t="shared" si="4"/>
        <v>0</v>
      </c>
      <c r="I26" s="13">
        <f t="shared" si="5"/>
        <v>0</v>
      </c>
      <c r="J26" s="13">
        <f t="shared" si="6"/>
        <v>0</v>
      </c>
      <c r="K26" s="13">
        <f t="shared" si="7"/>
        <v>0</v>
      </c>
      <c r="L26" s="13">
        <f t="shared" si="8"/>
        <v>0</v>
      </c>
      <c r="M26" s="50"/>
      <c r="N26" s="39"/>
      <c r="O26" s="39"/>
      <c r="P26" s="39"/>
      <c r="Q26" s="39"/>
      <c r="R26" s="39"/>
      <c r="S26" s="39"/>
      <c r="T26" s="50"/>
      <c r="U26" s="53"/>
      <c r="V26" s="53"/>
      <c r="W26" s="53"/>
      <c r="X26" s="53"/>
      <c r="Y26" s="53"/>
      <c r="Z26" s="53"/>
      <c r="AA26" s="50"/>
      <c r="AB26" s="54">
        <f t="shared" si="9"/>
        <v>0</v>
      </c>
      <c r="AC26" s="14" t="str">
        <f t="shared" si="10"/>
        <v/>
      </c>
    </row>
    <row r="27" spans="2:29" x14ac:dyDescent="0.3">
      <c r="B27" s="6" t="s">
        <v>258</v>
      </c>
      <c r="M27" s="50"/>
      <c r="N27" s="69" t="s">
        <v>259</v>
      </c>
      <c r="O27" s="61"/>
      <c r="P27" s="61"/>
      <c r="Q27" s="61"/>
      <c r="R27" s="61"/>
      <c r="S27" s="61"/>
      <c r="T27" s="50"/>
      <c r="U27" s="69" t="s">
        <v>259</v>
      </c>
      <c r="V27" s="61"/>
      <c r="W27" s="61"/>
      <c r="X27" s="61"/>
      <c r="Y27" s="61"/>
      <c r="Z27" s="61"/>
      <c r="AA27" s="50"/>
    </row>
    <row r="28" spans="2:29" x14ac:dyDescent="0.3">
      <c r="B28" s="1"/>
      <c r="C28" s="1"/>
      <c r="D28" s="39"/>
      <c r="E28" s="34">
        <v>12</v>
      </c>
      <c r="F28" s="13">
        <f>IFERROR(IF(AND(1&lt;=$H$8,$C28&lt;&gt;""),INDEX(DR_VAL,MIN(1,4),MATCH($C28,DR_KAT,0))*IF(N28="",$D28,N28)*IF(U28="",IF($E28="",12,$E28),U28),0),0)</f>
        <v>0</v>
      </c>
      <c r="G28" s="13">
        <f>IFERROR(IF(AND(2&lt;=$H$8,$C28&lt;&gt;""),INDEX(DR_VAL,MIN(2,4),MATCH($C28,DR_KAT,0))*IF(O28="",$D28,O28)*IF(V28="",IF($E28="",12,$E28),V28),0),0)</f>
        <v>0</v>
      </c>
      <c r="H28" s="13">
        <f>IFERROR(IF(AND(3&lt;=$H$8,$C28&lt;&gt;""),INDEX(DR_VAL,MIN(3,4),MATCH($C28,DR_KAT,0))*IF(P28="",$D28,P28)*IF(W28="",IF($E28="",12,$E28),W28),0),0)</f>
        <v>0</v>
      </c>
      <c r="I28" s="13">
        <f>IFERROR(IF(AND(4&lt;=$H$8,$C28&lt;&gt;""),INDEX(DR_VAL,MIN(4,4),MATCH($C28,DR_KAT,0))*IF(Q28="",$D28,Q28)*IF(X28="",IF($E28="",12,$E28),X28),0),0)</f>
        <v>0</v>
      </c>
      <c r="J28" s="13">
        <f>IFERROR(IF(AND(5&lt;=$H$8,$C28&lt;&gt;""),INDEX(DR_VAL,MIN(5,4),MATCH($C28,DR_KAT,0))*IF(R28="",$D28,R28)*IF(Y28="",IF($E28="",12,$E28),Y28),0),0)</f>
        <v>0</v>
      </c>
      <c r="K28" s="13">
        <f>IFERROR(IF(AND(6&lt;=$H$8,$C28&lt;&gt;""),INDEX(DR_VAL,MIN(6,4),MATCH($C28,DR_KAT,0))*IF(S28="",$D28,S28)*IF(Z28="",IF($E28="",12,$E28),Z28),0),0)</f>
        <v>0</v>
      </c>
      <c r="L28" s="13">
        <f t="shared" ref="L28:L34" si="11">SUM(F28:K28)</f>
        <v>0</v>
      </c>
      <c r="M28" s="50"/>
      <c r="N28" s="39"/>
      <c r="O28" s="39"/>
      <c r="P28" s="39"/>
      <c r="Q28" s="39"/>
      <c r="R28" s="39"/>
      <c r="S28" s="39"/>
      <c r="T28" s="50"/>
      <c r="U28" s="53"/>
      <c r="V28" s="53"/>
      <c r="W28" s="53"/>
      <c r="X28" s="53"/>
      <c r="Y28" s="53"/>
      <c r="Z28" s="53"/>
      <c r="AA28" s="50"/>
      <c r="AB28" s="54">
        <f>SUMPRODUCT(($N$17:$S$17&lt;&gt;"")*((N28:S28="")*$D28+(N28:S28&lt;&gt;"")*N28:S28)*((U28:Z28="")*IF($E28="",12,$E28)+(U28:Z28&lt;&gt;"")*U28:Z28))</f>
        <v>0</v>
      </c>
      <c r="AC28" s="14" t="str">
        <f>IF(OR($H$8=0,AB28=0),"",AB28/(12*$H$8))</f>
        <v/>
      </c>
    </row>
    <row r="29" spans="2:29" x14ac:dyDescent="0.3">
      <c r="B29" s="1"/>
      <c r="C29" s="1"/>
      <c r="D29" s="39"/>
      <c r="E29" s="34">
        <v>12</v>
      </c>
      <c r="F29" s="13">
        <f>IFERROR(IF(AND(1&lt;=$H$8,$C29&lt;&gt;""),INDEX(DR_VAL,MIN(1,4),MATCH($C29,DR_KAT,0))*IF(N29="",$D29,N29)*IF(U29="",IF($E29="",12,$E29),U29),0),0)</f>
        <v>0</v>
      </c>
      <c r="G29" s="13">
        <f>IFERROR(IF(AND(2&lt;=$H$8,$C29&lt;&gt;""),INDEX(DR_VAL,MIN(2,4),MATCH($C29,DR_KAT,0))*IF(O29="",$D29,O29)*IF(V29="",IF($E29="",12,$E29),V29),0),0)</f>
        <v>0</v>
      </c>
      <c r="H29" s="13">
        <f>IFERROR(IF(AND(3&lt;=$H$8,$C29&lt;&gt;""),INDEX(DR_VAL,MIN(3,4),MATCH($C29,DR_KAT,0))*IF(P29="",$D29,P29)*IF(W29="",IF($E29="",12,$E29),W29),0),0)</f>
        <v>0</v>
      </c>
      <c r="I29" s="13">
        <f>IFERROR(IF(AND(4&lt;=$H$8,$C29&lt;&gt;""),INDEX(DR_VAL,MIN(4,4),MATCH($C29,DR_KAT,0))*IF(Q29="",$D29,Q29)*IF(X29="",IF($E29="",12,$E29),X29),0),0)</f>
        <v>0</v>
      </c>
      <c r="J29" s="13">
        <f>IFERROR(IF(AND(5&lt;=$H$8,$C29&lt;&gt;""),INDEX(DR_VAL,MIN(5,4),MATCH($C29,DR_KAT,0))*IF(R29="",$D29,R29)*IF(Y29="",IF($E29="",12,$E29),Y29),0),0)</f>
        <v>0</v>
      </c>
      <c r="K29" s="13">
        <f>IFERROR(IF(AND(6&lt;=$H$8,$C29&lt;&gt;""),INDEX(DR_VAL,MIN(6,4),MATCH($C29,DR_KAT,0))*IF(S29="",$D29,S29)*IF(Z29="",IF($E29="",12,$E29),Z29),0),0)</f>
        <v>0</v>
      </c>
      <c r="L29" s="13">
        <f t="shared" si="11"/>
        <v>0</v>
      </c>
      <c r="M29" s="50"/>
      <c r="N29" s="39"/>
      <c r="O29" s="39"/>
      <c r="P29" s="39"/>
      <c r="Q29" s="39"/>
      <c r="R29" s="39"/>
      <c r="S29" s="39"/>
      <c r="T29" s="50"/>
      <c r="U29" s="53"/>
      <c r="V29" s="53"/>
      <c r="W29" s="53"/>
      <c r="X29" s="53"/>
      <c r="Y29" s="53"/>
      <c r="Z29" s="53"/>
      <c r="AA29" s="50"/>
      <c r="AB29" s="54">
        <f>SUMPRODUCT(($N$17:$S$17&lt;&gt;"")*((N29:S29="")*$D29+(N29:S29&lt;&gt;"")*N29:S29)*((U29:Z29="")*IF($E29="",12,$E29)+(U29:Z29&lt;&gt;"")*U29:Z29))</f>
        <v>0</v>
      </c>
      <c r="AC29" s="14" t="str">
        <f>IF(OR($H$8=0,AB29=0),"",AB29/(12*$H$8))</f>
        <v/>
      </c>
    </row>
    <row r="30" spans="2:29" x14ac:dyDescent="0.3">
      <c r="B30" s="1"/>
      <c r="C30" s="1"/>
      <c r="D30" s="39"/>
      <c r="E30" s="34">
        <v>12</v>
      </c>
      <c r="F30" s="13">
        <f>IFERROR(IF(AND(1&lt;=$H$8,$C30&lt;&gt;""),INDEX(DR_VAL,MIN(1,4),MATCH($C30,DR_KAT,0))*IF(N30="",$D30,N30)*IF(U30="",IF($E30="",12,$E30),U30),0),0)</f>
        <v>0</v>
      </c>
      <c r="G30" s="13">
        <f>IFERROR(IF(AND(2&lt;=$H$8,$C30&lt;&gt;""),INDEX(DR_VAL,MIN(2,4),MATCH($C30,DR_KAT,0))*IF(O30="",$D30,O30)*IF(V30="",IF($E30="",12,$E30),V30),0),0)</f>
        <v>0</v>
      </c>
      <c r="H30" s="13">
        <f>IFERROR(IF(AND(3&lt;=$H$8,$C30&lt;&gt;""),INDEX(DR_VAL,MIN(3,4),MATCH($C30,DR_KAT,0))*IF(P30="",$D30,P30)*IF(W30="",IF($E30="",12,$E30),W30),0),0)</f>
        <v>0</v>
      </c>
      <c r="I30" s="13">
        <f>IFERROR(IF(AND(4&lt;=$H$8,$C30&lt;&gt;""),INDEX(DR_VAL,MIN(4,4),MATCH($C30,DR_KAT,0))*IF(Q30="",$D30,Q30)*IF(X30="",IF($E30="",12,$E30),X30),0),0)</f>
        <v>0</v>
      </c>
      <c r="J30" s="13">
        <f>IFERROR(IF(AND(5&lt;=$H$8,$C30&lt;&gt;""),INDEX(DR_VAL,MIN(5,4),MATCH($C30,DR_KAT,0))*IF(R30="",$D30,R30)*IF(Y30="",IF($E30="",12,$E30),Y30),0),0)</f>
        <v>0</v>
      </c>
      <c r="K30" s="13">
        <f>IFERROR(IF(AND(6&lt;=$H$8,$C30&lt;&gt;""),INDEX(DR_VAL,MIN(6,4),MATCH($C30,DR_KAT,0))*IF(S30="",$D30,S30)*IF(Z30="",IF($E30="",12,$E30),Z30),0),0)</f>
        <v>0</v>
      </c>
      <c r="L30" s="13">
        <f t="shared" si="11"/>
        <v>0</v>
      </c>
      <c r="M30" s="50"/>
      <c r="N30" s="39"/>
      <c r="O30" s="39"/>
      <c r="P30" s="39"/>
      <c r="Q30" s="39"/>
      <c r="R30" s="39"/>
      <c r="S30" s="39"/>
      <c r="T30" s="50"/>
      <c r="U30" s="53"/>
      <c r="V30" s="53"/>
      <c r="W30" s="53"/>
      <c r="X30" s="53"/>
      <c r="Y30" s="53"/>
      <c r="Z30" s="53"/>
      <c r="AA30" s="50"/>
      <c r="AB30" s="54">
        <f>SUMPRODUCT(($N$17:$S$17&lt;&gt;"")*((N30:S30="")*$D30+(N30:S30&lt;&gt;"")*N30:S30)*((U30:Z30="")*IF($E30="",12,$E30)+(U30:Z30&lt;&gt;"")*U30:Z30))</f>
        <v>0</v>
      </c>
      <c r="AC30" s="14" t="str">
        <f>IF(OR($H$8=0,AB30=0),"",AB30/(12*$H$8))</f>
        <v/>
      </c>
    </row>
    <row r="31" spans="2:29" x14ac:dyDescent="0.3">
      <c r="B31" s="1"/>
      <c r="C31" s="1"/>
      <c r="D31" s="39"/>
      <c r="E31" s="34">
        <v>12</v>
      </c>
      <c r="F31" s="13">
        <f>IFERROR(IF(AND(1&lt;=$H$8,$C31&lt;&gt;""),INDEX(DR_VAL,MIN(1,4),MATCH($C31,DR_KAT,0))*IF(N31="",$D31,N31)*IF(U31="",IF($E31="",12,$E31),U31),0),0)</f>
        <v>0</v>
      </c>
      <c r="G31" s="13">
        <f>IFERROR(IF(AND(2&lt;=$H$8,$C31&lt;&gt;""),INDEX(DR_VAL,MIN(2,4),MATCH($C31,DR_KAT,0))*IF(O31="",$D31,O31)*IF(V31="",IF($E31="",12,$E31),V31),0),0)</f>
        <v>0</v>
      </c>
      <c r="H31" s="13">
        <f>IFERROR(IF(AND(3&lt;=$H$8,$C31&lt;&gt;""),INDEX(DR_VAL,MIN(3,4),MATCH($C31,DR_KAT,0))*IF(P31="",$D31,P31)*IF(W31="",IF($E31="",12,$E31),W31),0),0)</f>
        <v>0</v>
      </c>
      <c r="I31" s="13">
        <f>IFERROR(IF(AND(4&lt;=$H$8,$C31&lt;&gt;""),INDEX(DR_VAL,MIN(4,4),MATCH($C31,DR_KAT,0))*IF(Q31="",$D31,Q31)*IF(X31="",IF($E31="",12,$E31),X31),0),0)</f>
        <v>0</v>
      </c>
      <c r="J31" s="13">
        <f>IFERROR(IF(AND(5&lt;=$H$8,$C31&lt;&gt;""),INDEX(DR_VAL,MIN(5,4),MATCH($C31,DR_KAT,0))*IF(R31="",$D31,R31)*IF(Y31="",IF($E31="",12,$E31),Y31),0),0)</f>
        <v>0</v>
      </c>
      <c r="K31" s="13">
        <f>IFERROR(IF(AND(6&lt;=$H$8,$C31&lt;&gt;""),INDEX(DR_VAL,MIN(6,4),MATCH($C31,DR_KAT,0))*IF(S31="",$D31,S31)*IF(Z31="",IF($E31="",12,$E31),Z31),0),0)</f>
        <v>0</v>
      </c>
      <c r="L31" s="13">
        <f t="shared" si="11"/>
        <v>0</v>
      </c>
      <c r="M31" s="50"/>
      <c r="N31" s="39"/>
      <c r="O31" s="39"/>
      <c r="P31" s="39"/>
      <c r="Q31" s="39"/>
      <c r="R31" s="39"/>
      <c r="S31" s="39"/>
      <c r="T31" s="50"/>
      <c r="U31" s="53"/>
      <c r="V31" s="53"/>
      <c r="W31" s="53"/>
      <c r="X31" s="53"/>
      <c r="Y31" s="53"/>
      <c r="Z31" s="53"/>
      <c r="AA31" s="50"/>
      <c r="AB31" s="54">
        <f>SUMPRODUCT(($N$17:$S$17&lt;&gt;"")*((N31:S31="")*$D31+(N31:S31&lt;&gt;"")*N31:S31)*((U31:Z31="")*IF($E31="",12,$E31)+(U31:Z31&lt;&gt;"")*U31:Z31))</f>
        <v>0</v>
      </c>
      <c r="AC31" s="14" t="str">
        <f>IF(OR($H$8=0,AB31=0),"",AB31/(12*$H$8))</f>
        <v/>
      </c>
    </row>
    <row r="32" spans="2:29" x14ac:dyDescent="0.3">
      <c r="B32" s="6" t="s">
        <v>261</v>
      </c>
      <c r="F32" s="15">
        <f t="shared" ref="F32:K32" si="12">SUM(F19:F26)+SUM(F28:F31)</f>
        <v>0</v>
      </c>
      <c r="G32" s="15">
        <f t="shared" si="12"/>
        <v>0</v>
      </c>
      <c r="H32" s="15">
        <f t="shared" si="12"/>
        <v>0</v>
      </c>
      <c r="I32" s="15">
        <f t="shared" si="12"/>
        <v>0</v>
      </c>
      <c r="J32" s="15">
        <f t="shared" si="12"/>
        <v>0</v>
      </c>
      <c r="K32" s="15">
        <f t="shared" si="12"/>
        <v>0</v>
      </c>
      <c r="L32" s="15">
        <f t="shared" si="11"/>
        <v>0</v>
      </c>
    </row>
    <row r="33" spans="2:12" x14ac:dyDescent="0.3">
      <c r="B33" s="5" t="s">
        <v>44</v>
      </c>
      <c r="D33" s="10">
        <f>LKP</f>
        <v>0.59859999999999991</v>
      </c>
      <c r="F33" s="13">
        <f t="shared" ref="F33:K33" si="13">F32*LKP</f>
        <v>0</v>
      </c>
      <c r="G33" s="13">
        <f t="shared" si="13"/>
        <v>0</v>
      </c>
      <c r="H33" s="13">
        <f t="shared" si="13"/>
        <v>0</v>
      </c>
      <c r="I33" s="13">
        <f t="shared" si="13"/>
        <v>0</v>
      </c>
      <c r="J33" s="13">
        <f t="shared" si="13"/>
        <v>0</v>
      </c>
      <c r="K33" s="13">
        <f t="shared" si="13"/>
        <v>0</v>
      </c>
      <c r="L33" s="13">
        <f t="shared" si="11"/>
        <v>0</v>
      </c>
    </row>
    <row r="34" spans="2:12" x14ac:dyDescent="0.3">
      <c r="B34" s="6" t="s">
        <v>262</v>
      </c>
      <c r="F34" s="15">
        <f t="shared" ref="F34:K34" si="14">F32+F33</f>
        <v>0</v>
      </c>
      <c r="G34" s="15">
        <f t="shared" si="14"/>
        <v>0</v>
      </c>
      <c r="H34" s="15">
        <f t="shared" si="14"/>
        <v>0</v>
      </c>
      <c r="I34" s="15">
        <f t="shared" si="14"/>
        <v>0</v>
      </c>
      <c r="J34" s="15">
        <f t="shared" si="14"/>
        <v>0</v>
      </c>
      <c r="K34" s="15">
        <f t="shared" si="14"/>
        <v>0</v>
      </c>
      <c r="L34" s="15">
        <f t="shared" si="11"/>
        <v>0</v>
      </c>
    </row>
    <row r="36" spans="2:12" ht="14.25" customHeight="1" x14ac:dyDescent="0.3">
      <c r="B36" s="64" t="s">
        <v>263</v>
      </c>
      <c r="C36" s="61"/>
      <c r="D36" s="61"/>
      <c r="E36" s="61"/>
      <c r="F36" s="61"/>
      <c r="G36" s="61"/>
      <c r="H36" s="61"/>
      <c r="I36" s="61"/>
      <c r="J36" s="61"/>
      <c r="K36" s="61"/>
      <c r="L36" s="61"/>
    </row>
    <row r="37" spans="2:12" x14ac:dyDescent="0.3">
      <c r="B37" s="69" t="s">
        <v>264</v>
      </c>
      <c r="C37" s="61"/>
      <c r="D37" s="61"/>
      <c r="E37" s="61"/>
      <c r="F37" s="61"/>
      <c r="G37" s="61"/>
      <c r="H37" s="61"/>
      <c r="I37" s="61"/>
      <c r="J37" s="61"/>
      <c r="K37" s="61"/>
      <c r="L37" s="61"/>
    </row>
    <row r="38" spans="2:12" x14ac:dyDescent="0.3">
      <c r="B38" s="5" t="s">
        <v>265</v>
      </c>
      <c r="F38" s="38"/>
      <c r="G38" s="38"/>
      <c r="H38" s="38"/>
      <c r="I38" s="38"/>
      <c r="J38" s="38"/>
      <c r="K38" s="38"/>
      <c r="L38" s="13">
        <f t="shared" ref="L38:L46" si="15">SUM(F38:K38)</f>
        <v>0</v>
      </c>
    </row>
    <row r="39" spans="2:12" x14ac:dyDescent="0.3">
      <c r="B39" s="5" t="s">
        <v>266</v>
      </c>
      <c r="F39" s="38"/>
      <c r="G39" s="38"/>
      <c r="H39" s="38"/>
      <c r="I39" s="38"/>
      <c r="J39" s="38"/>
      <c r="K39" s="38"/>
      <c r="L39" s="13">
        <f t="shared" si="15"/>
        <v>0</v>
      </c>
    </row>
    <row r="40" spans="2:12" x14ac:dyDescent="0.3">
      <c r="B40" s="5" t="s">
        <v>267</v>
      </c>
      <c r="F40" s="38"/>
      <c r="G40" s="38"/>
      <c r="H40" s="38"/>
      <c r="I40" s="38"/>
      <c r="J40" s="38"/>
      <c r="K40" s="38"/>
      <c r="L40" s="13">
        <f t="shared" si="15"/>
        <v>0</v>
      </c>
    </row>
    <row r="41" spans="2:12" x14ac:dyDescent="0.3">
      <c r="B41" s="5" t="s">
        <v>268</v>
      </c>
      <c r="F41" s="38"/>
      <c r="G41" s="38"/>
      <c r="H41" s="38"/>
      <c r="I41" s="38"/>
      <c r="J41" s="38"/>
      <c r="K41" s="38"/>
      <c r="L41" s="13">
        <f t="shared" si="15"/>
        <v>0</v>
      </c>
    </row>
    <row r="42" spans="2:12" x14ac:dyDescent="0.3">
      <c r="B42" s="5" t="s">
        <v>269</v>
      </c>
      <c r="F42" s="38"/>
      <c r="G42" s="38"/>
      <c r="H42" s="38"/>
      <c r="I42" s="38"/>
      <c r="J42" s="38"/>
      <c r="K42" s="38"/>
      <c r="L42" s="13">
        <f t="shared" si="15"/>
        <v>0</v>
      </c>
    </row>
    <row r="43" spans="2:12" x14ac:dyDescent="0.3">
      <c r="B43" s="5" t="s">
        <v>270</v>
      </c>
      <c r="F43" s="38"/>
      <c r="G43" s="38"/>
      <c r="H43" s="38"/>
      <c r="I43" s="38"/>
      <c r="J43" s="38"/>
      <c r="K43" s="38"/>
      <c r="L43" s="13">
        <f t="shared" si="15"/>
        <v>0</v>
      </c>
    </row>
    <row r="44" spans="2:12" x14ac:dyDescent="0.3">
      <c r="B44" s="5" t="s">
        <v>271</v>
      </c>
      <c r="F44" s="38"/>
      <c r="G44" s="38"/>
      <c r="H44" s="38"/>
      <c r="I44" s="38"/>
      <c r="J44" s="38"/>
      <c r="K44" s="38"/>
      <c r="L44" s="13">
        <f t="shared" si="15"/>
        <v>0</v>
      </c>
    </row>
    <row r="45" spans="2:12" x14ac:dyDescent="0.3">
      <c r="B45" s="5" t="s">
        <v>272</v>
      </c>
      <c r="F45" s="38"/>
      <c r="G45" s="38"/>
      <c r="H45" s="38"/>
      <c r="I45" s="38"/>
      <c r="J45" s="38"/>
      <c r="K45" s="38"/>
      <c r="L45" s="13">
        <f t="shared" si="15"/>
        <v>0</v>
      </c>
    </row>
    <row r="46" spans="2:12" x14ac:dyDescent="0.3">
      <c r="B46" s="6" t="s">
        <v>273</v>
      </c>
      <c r="F46" s="15">
        <f t="shared" ref="F46:K46" si="16">SUM(F38:F45)</f>
        <v>0</v>
      </c>
      <c r="G46" s="15">
        <f t="shared" si="16"/>
        <v>0</v>
      </c>
      <c r="H46" s="15">
        <f t="shared" si="16"/>
        <v>0</v>
      </c>
      <c r="I46" s="15">
        <f t="shared" si="16"/>
        <v>0</v>
      </c>
      <c r="J46" s="15">
        <f t="shared" si="16"/>
        <v>0</v>
      </c>
      <c r="K46" s="15">
        <f t="shared" si="16"/>
        <v>0</v>
      </c>
      <c r="L46" s="15">
        <f t="shared" si="15"/>
        <v>0</v>
      </c>
    </row>
    <row r="47" spans="2:12" x14ac:dyDescent="0.3">
      <c r="B47" s="69" t="s">
        <v>274</v>
      </c>
      <c r="C47" s="61"/>
      <c r="D47" s="61"/>
      <c r="E47" s="61"/>
      <c r="F47" s="61"/>
      <c r="G47" s="61"/>
      <c r="H47" s="61"/>
      <c r="I47" s="61"/>
      <c r="J47" s="61"/>
      <c r="K47" s="61"/>
      <c r="L47" s="61"/>
    </row>
    <row r="48" spans="2:12" x14ac:dyDescent="0.3">
      <c r="B48" s="5" t="s">
        <v>117</v>
      </c>
      <c r="F48" s="38"/>
      <c r="G48" s="38"/>
      <c r="H48" s="38"/>
      <c r="I48" s="38"/>
      <c r="J48" s="38"/>
      <c r="K48" s="38"/>
      <c r="L48" s="13">
        <f t="shared" ref="L48:L54" si="17">SUM(F48:K48)</f>
        <v>0</v>
      </c>
    </row>
    <row r="49" spans="2:29" x14ac:dyDescent="0.3">
      <c r="B49" s="5" t="s">
        <v>275</v>
      </c>
      <c r="F49" s="38"/>
      <c r="G49" s="38"/>
      <c r="H49" s="38"/>
      <c r="I49" s="38"/>
      <c r="J49" s="38"/>
      <c r="K49" s="38"/>
      <c r="L49" s="13">
        <f t="shared" si="17"/>
        <v>0</v>
      </c>
    </row>
    <row r="50" spans="2:29" x14ac:dyDescent="0.3">
      <c r="B50" s="5" t="s">
        <v>276</v>
      </c>
      <c r="F50" s="38"/>
      <c r="G50" s="38"/>
      <c r="H50" s="38"/>
      <c r="I50" s="38"/>
      <c r="J50" s="38"/>
      <c r="K50" s="38"/>
      <c r="L50" s="13">
        <f t="shared" si="17"/>
        <v>0</v>
      </c>
    </row>
    <row r="51" spans="2:29" x14ac:dyDescent="0.3">
      <c r="B51" s="5" t="s">
        <v>277</v>
      </c>
      <c r="F51" s="38"/>
      <c r="G51" s="38"/>
      <c r="H51" s="38"/>
      <c r="I51" s="38"/>
      <c r="J51" s="38"/>
      <c r="K51" s="38"/>
      <c r="L51" s="13">
        <f t="shared" si="17"/>
        <v>0</v>
      </c>
    </row>
    <row r="52" spans="2:29" x14ac:dyDescent="0.3">
      <c r="B52" s="5" t="s">
        <v>278</v>
      </c>
      <c r="F52" s="38"/>
      <c r="G52" s="38"/>
      <c r="H52" s="38"/>
      <c r="I52" s="38"/>
      <c r="J52" s="38"/>
      <c r="K52" s="38"/>
      <c r="L52" s="13">
        <f t="shared" si="17"/>
        <v>0</v>
      </c>
    </row>
    <row r="53" spans="2:29" x14ac:dyDescent="0.3">
      <c r="B53" s="5" t="s">
        <v>279</v>
      </c>
      <c r="F53" s="38"/>
      <c r="G53" s="38"/>
      <c r="H53" s="38"/>
      <c r="I53" s="38"/>
      <c r="J53" s="38"/>
      <c r="K53" s="38"/>
      <c r="L53" s="13">
        <f t="shared" si="17"/>
        <v>0</v>
      </c>
    </row>
    <row r="54" spans="2:29" x14ac:dyDescent="0.3">
      <c r="B54" s="6" t="s">
        <v>280</v>
      </c>
      <c r="F54" s="15">
        <f t="shared" ref="F54:K54" si="18">SUM(F48:F53)</f>
        <v>0</v>
      </c>
      <c r="G54" s="15">
        <f t="shared" si="18"/>
        <v>0</v>
      </c>
      <c r="H54" s="15">
        <f t="shared" si="18"/>
        <v>0</v>
      </c>
      <c r="I54" s="15">
        <f t="shared" si="18"/>
        <v>0</v>
      </c>
      <c r="J54" s="15">
        <f t="shared" si="18"/>
        <v>0</v>
      </c>
      <c r="K54" s="15">
        <f t="shared" si="18"/>
        <v>0</v>
      </c>
      <c r="L54" s="15">
        <f t="shared" si="17"/>
        <v>0</v>
      </c>
    </row>
    <row r="55" spans="2:29" x14ac:dyDescent="0.3">
      <c r="B55" s="69" t="s">
        <v>281</v>
      </c>
      <c r="C55" s="61"/>
      <c r="D55" s="61"/>
      <c r="E55" s="61"/>
      <c r="F55" s="61"/>
      <c r="G55" s="61"/>
      <c r="H55" s="61"/>
      <c r="I55" s="61"/>
      <c r="J55" s="61"/>
      <c r="K55" s="61"/>
      <c r="L55" s="61"/>
      <c r="M55" s="9"/>
      <c r="N55" s="64" t="s">
        <v>282</v>
      </c>
      <c r="O55" s="61"/>
      <c r="P55" s="61"/>
      <c r="Q55" s="61"/>
      <c r="R55" s="61"/>
      <c r="S55" s="61"/>
      <c r="T55" s="9"/>
      <c r="U55" s="64" t="s">
        <v>282</v>
      </c>
      <c r="V55" s="61"/>
      <c r="W55" s="61"/>
      <c r="X55" s="61"/>
      <c r="Y55" s="61"/>
      <c r="Z55" s="61"/>
      <c r="AA55" s="9"/>
      <c r="AB55" s="9"/>
      <c r="AC55" s="9"/>
    </row>
    <row r="56" spans="2:29" x14ac:dyDescent="0.3">
      <c r="B56" s="5" t="s">
        <v>283</v>
      </c>
      <c r="C56" s="67" t="s">
        <v>284</v>
      </c>
      <c r="D56" s="68"/>
      <c r="E56" s="68"/>
      <c r="G56" s="74" t="str">
        <f>IF($C$56="Transfer","→ NOT part of the INDI base","→ part of the INDI base")</f>
        <v>→ part of the INDI base</v>
      </c>
      <c r="H56" s="61"/>
      <c r="I56" s="61"/>
      <c r="J56" s="61"/>
      <c r="K56" s="61"/>
      <c r="L56" s="61"/>
      <c r="M56" s="50"/>
      <c r="T56" s="50"/>
      <c r="AA56" s="50"/>
    </row>
    <row r="57" spans="2:29" x14ac:dyDescent="0.3">
      <c r="B57" s="1"/>
      <c r="C57" s="38"/>
      <c r="D57" s="39"/>
      <c r="E57" s="34">
        <v>12</v>
      </c>
      <c r="F57" s="13">
        <f>IF(1&lt;=$H$8,$C57*IF(U57="",IF($E57="",12,$E57),U57)*IF(N57="",$D57,N57)*(1+SAL_IDX)^0,0)</f>
        <v>0</v>
      </c>
      <c r="G57" s="13">
        <f>IF(2&lt;=$H$8,$C57*IF(V57="",IF($E57="",12,$E57),V57)*IF(O57="",$D57,O57)*(1+SAL_IDX)^1,0)</f>
        <v>0</v>
      </c>
      <c r="H57" s="13">
        <f>IF(3&lt;=$H$8,$C57*IF(W57="",IF($E57="",12,$E57),W57)*IF(P57="",$D57,P57)*(1+SAL_IDX)^2,0)</f>
        <v>0</v>
      </c>
      <c r="I57" s="13">
        <f>IF(4&lt;=$H$8,$C57*IF(X57="",IF($E57="",12,$E57),X57)*IF(Q57="",$D57,Q57)*(1+SAL_IDX)^3,0)</f>
        <v>0</v>
      </c>
      <c r="J57" s="13">
        <f>IF(5&lt;=$H$8,$C57*IF(Y57="",IF($E57="",12,$E57),Y57)*IF(R57="",$D57,R57)*(1+SAL_IDX)^4,0)</f>
        <v>0</v>
      </c>
      <c r="K57" s="13">
        <f>IF(6&lt;=$H$8,$C57*IF(Z57="",IF($E57="",12,$E57),Z57)*IF(S57="",$D57,S57)*(1+SAL_IDX)^5,0)</f>
        <v>0</v>
      </c>
      <c r="L57" s="13">
        <f t="shared" ref="L57:L62" si="19">SUM(F57:K57)</f>
        <v>0</v>
      </c>
      <c r="M57" s="50"/>
      <c r="N57" s="39"/>
      <c r="O57" s="39"/>
      <c r="P57" s="39"/>
      <c r="Q57" s="39"/>
      <c r="R57" s="39"/>
      <c r="S57" s="39"/>
      <c r="T57" s="50"/>
      <c r="U57" s="53"/>
      <c r="V57" s="53"/>
      <c r="W57" s="53"/>
      <c r="X57" s="53"/>
      <c r="Y57" s="53"/>
      <c r="Z57" s="53"/>
      <c r="AA57" s="50"/>
      <c r="AB57" s="54">
        <f>SUMPRODUCT(($N$17:$S$17&lt;&gt;"")*((N57:S57="")*$D57+(N57:S57&lt;&gt;"")*N57:S57)*((U57:Z57="")*IF($E57="",12,$E57)+(U57:Z57&lt;&gt;"")*U57:Z57))</f>
        <v>0</v>
      </c>
      <c r="AC57" s="14" t="str">
        <f>IF(OR($H$8=0,AB57=0),"",AB57/(12*$H$8))</f>
        <v/>
      </c>
    </row>
    <row r="58" spans="2:29" x14ac:dyDescent="0.3">
      <c r="B58" s="1"/>
      <c r="C58" s="38"/>
      <c r="D58" s="39"/>
      <c r="E58" s="34">
        <v>12</v>
      </c>
      <c r="F58" s="13">
        <f>IF(1&lt;=$H$8,$C58*IF(U58="",IF($E58="",12,$E58),U58)*IF(N58="",$D58,N58)*(1+SAL_IDX)^0,0)</f>
        <v>0</v>
      </c>
      <c r="G58" s="13">
        <f>IF(2&lt;=$H$8,$C58*IF(V58="",IF($E58="",12,$E58),V58)*IF(O58="",$D58,O58)*(1+SAL_IDX)^1,0)</f>
        <v>0</v>
      </c>
      <c r="H58" s="13">
        <f>IF(3&lt;=$H$8,$C58*IF(W58="",IF($E58="",12,$E58),W58)*IF(P58="",$D58,P58)*(1+SAL_IDX)^2,0)</f>
        <v>0</v>
      </c>
      <c r="I58" s="13">
        <f>IF(4&lt;=$H$8,$C58*IF(X58="",IF($E58="",12,$E58),X58)*IF(Q58="",$D58,Q58)*(1+SAL_IDX)^3,0)</f>
        <v>0</v>
      </c>
      <c r="J58" s="13">
        <f>IF(5&lt;=$H$8,$C58*IF(Y58="",IF($E58="",12,$E58),Y58)*IF(R58="",$D58,R58)*(1+SAL_IDX)^4,0)</f>
        <v>0</v>
      </c>
      <c r="K58" s="13">
        <f>IF(6&lt;=$H$8,$C58*IF(Z58="",IF($E58="",12,$E58),Z58)*IF(S58="",$D58,S58)*(1+SAL_IDX)^5,0)</f>
        <v>0</v>
      </c>
      <c r="L58" s="13">
        <f t="shared" si="19"/>
        <v>0</v>
      </c>
      <c r="M58" s="50"/>
      <c r="N58" s="39"/>
      <c r="O58" s="39"/>
      <c r="P58" s="39"/>
      <c r="Q58" s="39"/>
      <c r="R58" s="39"/>
      <c r="S58" s="39"/>
      <c r="T58" s="50"/>
      <c r="U58" s="53"/>
      <c r="V58" s="53"/>
      <c r="W58" s="53"/>
      <c r="X58" s="53"/>
      <c r="Y58" s="53"/>
      <c r="Z58" s="53"/>
      <c r="AA58" s="50"/>
      <c r="AB58" s="54">
        <f>SUMPRODUCT(($N$17:$S$17&lt;&gt;"")*((N58:S58="")*$D58+(N58:S58&lt;&gt;"")*N58:S58)*((U58:Z58="")*IF($E58="",12,$E58)+(U58:Z58&lt;&gt;"")*U58:Z58))</f>
        <v>0</v>
      </c>
      <c r="AC58" s="14" t="str">
        <f>IF(OR($H$8=0,AB58=0),"",AB58/(12*$H$8))</f>
        <v/>
      </c>
    </row>
    <row r="59" spans="2:29" x14ac:dyDescent="0.3">
      <c r="B59" s="1"/>
      <c r="C59" s="38"/>
      <c r="D59" s="39"/>
      <c r="E59" s="34">
        <v>12</v>
      </c>
      <c r="F59" s="13">
        <f>IF(1&lt;=$H$8,$C59*IF(U59="",IF($E59="",12,$E59),U59)*IF(N59="",$D59,N59)*(1+SAL_IDX)^0,0)</f>
        <v>0</v>
      </c>
      <c r="G59" s="13">
        <f>IF(2&lt;=$H$8,$C59*IF(V59="",IF($E59="",12,$E59),V59)*IF(O59="",$D59,O59)*(1+SAL_IDX)^1,0)</f>
        <v>0</v>
      </c>
      <c r="H59" s="13">
        <f>IF(3&lt;=$H$8,$C59*IF(W59="",IF($E59="",12,$E59),W59)*IF(P59="",$D59,P59)*(1+SAL_IDX)^2,0)</f>
        <v>0</v>
      </c>
      <c r="I59" s="13">
        <f>IF(4&lt;=$H$8,$C59*IF(X59="",IF($E59="",12,$E59),X59)*IF(Q59="",$D59,Q59)*(1+SAL_IDX)^3,0)</f>
        <v>0</v>
      </c>
      <c r="J59" s="13">
        <f>IF(5&lt;=$H$8,$C59*IF(Y59="",IF($E59="",12,$E59),Y59)*IF(R59="",$D59,R59)*(1+SAL_IDX)^4,0)</f>
        <v>0</v>
      </c>
      <c r="K59" s="13">
        <f>IF(6&lt;=$H$8,$C59*IF(Z59="",IF($E59="",12,$E59),Z59)*IF(S59="",$D59,S59)*(1+SAL_IDX)^5,0)</f>
        <v>0</v>
      </c>
      <c r="L59" s="13">
        <f t="shared" si="19"/>
        <v>0</v>
      </c>
      <c r="M59" s="50"/>
      <c r="N59" s="39"/>
      <c r="O59" s="39"/>
      <c r="P59" s="39"/>
      <c r="Q59" s="39"/>
      <c r="R59" s="39"/>
      <c r="S59" s="39"/>
      <c r="T59" s="50"/>
      <c r="U59" s="53"/>
      <c r="V59" s="53"/>
      <c r="W59" s="53"/>
      <c r="X59" s="53"/>
      <c r="Y59" s="53"/>
      <c r="Z59" s="53"/>
      <c r="AA59" s="50"/>
      <c r="AB59" s="54">
        <f>SUMPRODUCT(($N$17:$S$17&lt;&gt;"")*((N59:S59="")*$D59+(N59:S59&lt;&gt;"")*N59:S59)*((U59:Z59="")*IF($E59="",12,$E59)+(U59:Z59&lt;&gt;"")*U59:Z59))</f>
        <v>0</v>
      </c>
      <c r="AC59" s="14" t="str">
        <f>IF(OR($H$8=0,AB59=0),"",AB59/(12*$H$8))</f>
        <v/>
      </c>
    </row>
    <row r="60" spans="2:29" x14ac:dyDescent="0.3">
      <c r="B60" s="1"/>
      <c r="C60" s="38"/>
      <c r="D60" s="39"/>
      <c r="E60" s="34">
        <v>12</v>
      </c>
      <c r="F60" s="13">
        <f>IF(1&lt;=$H$8,$C60*IF(U60="",IF($E60="",12,$E60),U60)*IF(N60="",$D60,N60)*(1+SAL_IDX)^0,0)</f>
        <v>0</v>
      </c>
      <c r="G60" s="13">
        <f>IF(2&lt;=$H$8,$C60*IF(V60="",IF($E60="",12,$E60),V60)*IF(O60="",$D60,O60)*(1+SAL_IDX)^1,0)</f>
        <v>0</v>
      </c>
      <c r="H60" s="13">
        <f>IF(3&lt;=$H$8,$C60*IF(W60="",IF($E60="",12,$E60),W60)*IF(P60="",$D60,P60)*(1+SAL_IDX)^2,0)</f>
        <v>0</v>
      </c>
      <c r="I60" s="13">
        <f>IF(4&lt;=$H$8,$C60*IF(X60="",IF($E60="",12,$E60),X60)*IF(Q60="",$D60,Q60)*(1+SAL_IDX)^3,0)</f>
        <v>0</v>
      </c>
      <c r="J60" s="13">
        <f>IF(5&lt;=$H$8,$C60*IF(Y60="",IF($E60="",12,$E60),Y60)*IF(R60="",$D60,R60)*(1+SAL_IDX)^4,0)</f>
        <v>0</v>
      </c>
      <c r="K60" s="13">
        <f>IF(6&lt;=$H$8,$C60*IF(Z60="",IF($E60="",12,$E60),Z60)*IF(S60="",$D60,S60)*(1+SAL_IDX)^5,0)</f>
        <v>0</v>
      </c>
      <c r="L60" s="13">
        <f t="shared" si="19"/>
        <v>0</v>
      </c>
      <c r="M60" s="50"/>
      <c r="N60" s="39"/>
      <c r="O60" s="39"/>
      <c r="P60" s="39"/>
      <c r="Q60" s="39"/>
      <c r="R60" s="39"/>
      <c r="S60" s="39"/>
      <c r="T60" s="50"/>
      <c r="U60" s="53"/>
      <c r="V60" s="53"/>
      <c r="W60" s="53"/>
      <c r="X60" s="53"/>
      <c r="Y60" s="53"/>
      <c r="Z60" s="53"/>
      <c r="AA60" s="50"/>
      <c r="AB60" s="54">
        <f>SUMPRODUCT(($N$17:$S$17&lt;&gt;"")*((N60:S60="")*$D60+(N60:S60&lt;&gt;"")*N60:S60)*((U60:Z60="")*IF($E60="",12,$E60)+(U60:Z60&lt;&gt;"")*U60:Z60))</f>
        <v>0</v>
      </c>
      <c r="AC60" s="14" t="str">
        <f>IF(OR($H$8=0,AB60=0),"",AB60/(12*$H$8))</f>
        <v/>
      </c>
    </row>
    <row r="61" spans="2:29" x14ac:dyDescent="0.3">
      <c r="B61" s="6" t="s">
        <v>285</v>
      </c>
      <c r="F61" s="15">
        <f t="shared" ref="F61:K61" si="20">SUM(F57:F60)</f>
        <v>0</v>
      </c>
      <c r="G61" s="15">
        <f t="shared" si="20"/>
        <v>0</v>
      </c>
      <c r="H61" s="15">
        <f t="shared" si="20"/>
        <v>0</v>
      </c>
      <c r="I61" s="15">
        <f t="shared" si="20"/>
        <v>0</v>
      </c>
      <c r="J61" s="15">
        <f t="shared" si="20"/>
        <v>0</v>
      </c>
      <c r="K61" s="15">
        <f t="shared" si="20"/>
        <v>0</v>
      </c>
      <c r="L61" s="15">
        <f t="shared" si="19"/>
        <v>0</v>
      </c>
    </row>
    <row r="62" spans="2:29" x14ac:dyDescent="0.3">
      <c r="B62" s="6" t="s">
        <v>286</v>
      </c>
      <c r="D62" s="10">
        <f>LKP_EXT</f>
        <v>0.47499999999999998</v>
      </c>
      <c r="F62" s="15">
        <f t="shared" ref="F62:K62" si="21">F61*(1+LKP_EXT)</f>
        <v>0</v>
      </c>
      <c r="G62" s="15">
        <f t="shared" si="21"/>
        <v>0</v>
      </c>
      <c r="H62" s="15">
        <f t="shared" si="21"/>
        <v>0</v>
      </c>
      <c r="I62" s="15">
        <f t="shared" si="21"/>
        <v>0</v>
      </c>
      <c r="J62" s="15">
        <f t="shared" si="21"/>
        <v>0</v>
      </c>
      <c r="K62" s="15">
        <f t="shared" si="21"/>
        <v>0</v>
      </c>
      <c r="L62" s="15">
        <f t="shared" si="19"/>
        <v>0</v>
      </c>
    </row>
    <row r="64" spans="2:29" ht="14.25" customHeight="1" x14ac:dyDescent="0.3">
      <c r="B64" s="64" t="s">
        <v>287</v>
      </c>
      <c r="C64" s="61"/>
      <c r="D64" s="61"/>
      <c r="E64" s="61"/>
      <c r="F64" s="61"/>
      <c r="G64" s="61"/>
      <c r="H64" s="61"/>
      <c r="I64" s="61"/>
      <c r="J64" s="61"/>
      <c r="K64" s="61"/>
      <c r="L64" s="61"/>
    </row>
    <row r="65" spans="2:12" x14ac:dyDescent="0.3">
      <c r="B65" s="5" t="s">
        <v>288</v>
      </c>
      <c r="F65" s="13">
        <f t="shared" ref="F65:K65" si="22">F34+F46+IF($C$56="Transfer",0,F62)</f>
        <v>0</v>
      </c>
      <c r="G65" s="13">
        <f t="shared" si="22"/>
        <v>0</v>
      </c>
      <c r="H65" s="13">
        <f t="shared" si="22"/>
        <v>0</v>
      </c>
      <c r="I65" s="13">
        <f t="shared" si="22"/>
        <v>0</v>
      </c>
      <c r="J65" s="13">
        <f t="shared" si="22"/>
        <v>0</v>
      </c>
      <c r="K65" s="13">
        <f t="shared" si="22"/>
        <v>0</v>
      </c>
      <c r="L65" s="13">
        <f>SUM(F65:K65)</f>
        <v>0</v>
      </c>
    </row>
    <row r="66" spans="2:12" x14ac:dyDescent="0.3">
      <c r="B66" s="5" t="s">
        <v>289</v>
      </c>
      <c r="D66" s="10">
        <f>IFERROR(VLOOKUP($C$7,INST_TAB,5,FALSE()),INDI_KI)</f>
        <v>0.28989999999999999</v>
      </c>
      <c r="F66" s="13">
        <f t="shared" ref="F66:K66" si="23">F65*$D$66</f>
        <v>0</v>
      </c>
      <c r="G66" s="13">
        <f t="shared" si="23"/>
        <v>0</v>
      </c>
      <c r="H66" s="13">
        <f t="shared" si="23"/>
        <v>0</v>
      </c>
      <c r="I66" s="13">
        <f t="shared" si="23"/>
        <v>0</v>
      </c>
      <c r="J66" s="13">
        <f t="shared" si="23"/>
        <v>0</v>
      </c>
      <c r="K66" s="13">
        <f t="shared" si="23"/>
        <v>0</v>
      </c>
      <c r="L66" s="13">
        <f>SUM(F66:K66)</f>
        <v>0</v>
      </c>
    </row>
    <row r="68" spans="2:12" ht="21.75" customHeight="1" x14ac:dyDescent="0.3">
      <c r="B68" s="40" t="s">
        <v>290</v>
      </c>
      <c r="C68" s="41"/>
      <c r="D68" s="41"/>
      <c r="E68" s="41"/>
      <c r="F68" s="42">
        <f t="shared" ref="F68:K68" si="24">F34+F46+F54+F62+F66</f>
        <v>0</v>
      </c>
      <c r="G68" s="42">
        <f t="shared" si="24"/>
        <v>0</v>
      </c>
      <c r="H68" s="42">
        <f t="shared" si="24"/>
        <v>0</v>
      </c>
      <c r="I68" s="42">
        <f t="shared" si="24"/>
        <v>0</v>
      </c>
      <c r="J68" s="42">
        <f t="shared" si="24"/>
        <v>0</v>
      </c>
      <c r="K68" s="42">
        <f t="shared" si="24"/>
        <v>0</v>
      </c>
      <c r="L68" s="42">
        <f>SUM(F68:K68)</f>
        <v>0</v>
      </c>
    </row>
    <row r="70" spans="2:12" ht="19.5" customHeight="1" x14ac:dyDescent="0.3">
      <c r="B70" s="64" t="s">
        <v>291</v>
      </c>
      <c r="C70" s="61"/>
      <c r="D70" s="61"/>
      <c r="E70" s="61"/>
      <c r="F70" s="61"/>
      <c r="G70" s="61"/>
      <c r="H70" s="61"/>
      <c r="I70" s="61"/>
      <c r="J70" s="61"/>
      <c r="K70" s="61"/>
      <c r="L70" s="61"/>
    </row>
    <row r="71" spans="2:12" x14ac:dyDescent="0.3">
      <c r="B71" s="5" t="s">
        <v>292</v>
      </c>
      <c r="D71" s="36">
        <f>IF($H$12=0,1,IFERROR(SUMPRODUCT((C19:C26-(C19:C26&gt;$H$12)*(C19:C26-$H$12))*AB19:AB26)/SUMPRODUCT(C19:C26*AB19:AB26),1))</f>
        <v>1</v>
      </c>
      <c r="F71" s="13">
        <f t="shared" ref="F71:K71" si="25">SUM(F19:F26)*$D$71+SUM(F28:F31)</f>
        <v>0</v>
      </c>
      <c r="G71" s="13">
        <f t="shared" si="25"/>
        <v>0</v>
      </c>
      <c r="H71" s="13">
        <f t="shared" si="25"/>
        <v>0</v>
      </c>
      <c r="I71" s="13">
        <f t="shared" si="25"/>
        <v>0</v>
      </c>
      <c r="J71" s="13">
        <f t="shared" si="25"/>
        <v>0</v>
      </c>
      <c r="K71" s="13">
        <f t="shared" si="25"/>
        <v>0</v>
      </c>
      <c r="L71" s="13">
        <f>SUM(F71:K71)</f>
        <v>0</v>
      </c>
    </row>
    <row r="72" spans="2:12" x14ac:dyDescent="0.3">
      <c r="B72" s="5" t="s">
        <v>293</v>
      </c>
      <c r="D72" s="10">
        <f>$C$13</f>
        <v>0.59859999999999991</v>
      </c>
      <c r="F72" s="13">
        <f t="shared" ref="F72:K72" si="26">F71*$C$13</f>
        <v>0</v>
      </c>
      <c r="G72" s="13">
        <f t="shared" si="26"/>
        <v>0</v>
      </c>
      <c r="H72" s="13">
        <f t="shared" si="26"/>
        <v>0</v>
      </c>
      <c r="I72" s="13">
        <f t="shared" si="26"/>
        <v>0</v>
      </c>
      <c r="J72" s="13">
        <f t="shared" si="26"/>
        <v>0</v>
      </c>
      <c r="K72" s="13">
        <f t="shared" si="26"/>
        <v>0</v>
      </c>
      <c r="L72" s="13">
        <f>SUM(F72:K72)</f>
        <v>0</v>
      </c>
    </row>
    <row r="73" spans="2:12" x14ac:dyDescent="0.3">
      <c r="B73" s="5" t="s">
        <v>294</v>
      </c>
      <c r="F73" s="13">
        <f t="shared" ref="F73:K73" si="27">F46+F54+F62-IF($H$13="No",F48,0)</f>
        <v>0</v>
      </c>
      <c r="G73" s="13">
        <f t="shared" si="27"/>
        <v>0</v>
      </c>
      <c r="H73" s="13">
        <f t="shared" si="27"/>
        <v>0</v>
      </c>
      <c r="I73" s="13">
        <f t="shared" si="27"/>
        <v>0</v>
      </c>
      <c r="J73" s="13">
        <f t="shared" si="27"/>
        <v>0</v>
      </c>
      <c r="K73" s="13">
        <f t="shared" si="27"/>
        <v>0</v>
      </c>
      <c r="L73" s="13">
        <f>SUM(F73:K73)</f>
        <v>0</v>
      </c>
    </row>
    <row r="74" spans="2:12" x14ac:dyDescent="0.3">
      <c r="B74" s="5" t="s">
        <v>295</v>
      </c>
      <c r="D74" s="10">
        <f>$C$12</f>
        <v>0.28989999999999999</v>
      </c>
      <c r="F74" s="13">
        <f t="shared" ref="F74:K74" si="28">IF($C$12=0,0,IF($H$11="Share of grant",IFERROR((F71+F72+F73)*$C$12/(1-$C$12),0),IF($H$11="Total direct costs",(F71+F72+F73-F52)*$C$12,(F71+F72+F46+IF($C$56="Transfer",0,F62))*$C$12)))</f>
        <v>0</v>
      </c>
      <c r="G74" s="13">
        <f t="shared" si="28"/>
        <v>0</v>
      </c>
      <c r="H74" s="13">
        <f t="shared" si="28"/>
        <v>0</v>
      </c>
      <c r="I74" s="13">
        <f t="shared" si="28"/>
        <v>0</v>
      </c>
      <c r="J74" s="13">
        <f t="shared" si="28"/>
        <v>0</v>
      </c>
      <c r="K74" s="13">
        <f t="shared" si="28"/>
        <v>0</v>
      </c>
      <c r="L74" s="13">
        <f>SUM(F74:K74)</f>
        <v>0</v>
      </c>
    </row>
    <row r="75" spans="2:12" x14ac:dyDescent="0.3">
      <c r="B75" s="32" t="s">
        <v>296</v>
      </c>
      <c r="F75" s="33">
        <f t="shared" ref="F75:K75" si="29">F71+F72+F73+F74</f>
        <v>0</v>
      </c>
      <c r="G75" s="33">
        <f t="shared" si="29"/>
        <v>0</v>
      </c>
      <c r="H75" s="33">
        <f t="shared" si="29"/>
        <v>0</v>
      </c>
      <c r="I75" s="33">
        <f t="shared" si="29"/>
        <v>0</v>
      </c>
      <c r="J75" s="33">
        <f t="shared" si="29"/>
        <v>0</v>
      </c>
      <c r="K75" s="33">
        <f t="shared" si="29"/>
        <v>0</v>
      </c>
      <c r="L75" s="33">
        <f>SUM(F75:K75)</f>
        <v>0</v>
      </c>
    </row>
    <row r="77" spans="2:12" ht="19.5" customHeight="1" x14ac:dyDescent="0.3">
      <c r="B77" s="64" t="s">
        <v>297</v>
      </c>
      <c r="C77" s="61"/>
      <c r="D77" s="61"/>
      <c r="E77" s="61"/>
      <c r="F77" s="61"/>
      <c r="G77" s="61"/>
      <c r="H77" s="61"/>
      <c r="I77" s="61"/>
      <c r="J77" s="61"/>
      <c r="K77" s="61"/>
      <c r="L77" s="61"/>
    </row>
    <row r="78" spans="2:12" x14ac:dyDescent="0.3">
      <c r="B78" s="5" t="s">
        <v>298</v>
      </c>
      <c r="F78" s="13">
        <f t="shared" ref="F78:K78" si="30">F34-F71-F72</f>
        <v>0</v>
      </c>
      <c r="G78" s="13">
        <f t="shared" si="30"/>
        <v>0</v>
      </c>
      <c r="H78" s="13">
        <f t="shared" si="30"/>
        <v>0</v>
      </c>
      <c r="I78" s="13">
        <f t="shared" si="30"/>
        <v>0</v>
      </c>
      <c r="J78" s="13">
        <f t="shared" si="30"/>
        <v>0</v>
      </c>
      <c r="K78" s="13">
        <f t="shared" si="30"/>
        <v>0</v>
      </c>
      <c r="L78" s="13">
        <f>SUM(F78:K78)</f>
        <v>0</v>
      </c>
    </row>
    <row r="79" spans="2:12" x14ac:dyDescent="0.3">
      <c r="B79" s="5" t="s">
        <v>299</v>
      </c>
      <c r="F79" s="13">
        <f t="shared" ref="F79:K79" si="31">IF($H$13="No",F48,0)</f>
        <v>0</v>
      </c>
      <c r="G79" s="13">
        <f t="shared" si="31"/>
        <v>0</v>
      </c>
      <c r="H79" s="13">
        <f t="shared" si="31"/>
        <v>0</v>
      </c>
      <c r="I79" s="13">
        <f t="shared" si="31"/>
        <v>0</v>
      </c>
      <c r="J79" s="13">
        <f t="shared" si="31"/>
        <v>0</v>
      </c>
      <c r="K79" s="13">
        <f t="shared" si="31"/>
        <v>0</v>
      </c>
      <c r="L79" s="13">
        <f>SUM(F79:K79)</f>
        <v>0</v>
      </c>
    </row>
    <row r="80" spans="2:12" x14ac:dyDescent="0.3">
      <c r="B80" s="5" t="s">
        <v>300</v>
      </c>
      <c r="F80" s="13">
        <f t="shared" ref="F80:K80" si="32">F66-F74</f>
        <v>0</v>
      </c>
      <c r="G80" s="13">
        <f t="shared" si="32"/>
        <v>0</v>
      </c>
      <c r="H80" s="13">
        <f t="shared" si="32"/>
        <v>0</v>
      </c>
      <c r="I80" s="13">
        <f t="shared" si="32"/>
        <v>0</v>
      </c>
      <c r="J80" s="13">
        <f t="shared" si="32"/>
        <v>0</v>
      </c>
      <c r="K80" s="13">
        <f t="shared" si="32"/>
        <v>0</v>
      </c>
      <c r="L80" s="13">
        <f>SUM(F80:K80)</f>
        <v>0</v>
      </c>
    </row>
    <row r="81" spans="2:12" x14ac:dyDescent="0.3">
      <c r="B81" s="32" t="s">
        <v>214</v>
      </c>
      <c r="D81" s="43" t="str">
        <f>IF(ROUND($L$81-($L$68-$L$75),2)=0,"","DISCREPANCY!")</f>
        <v/>
      </c>
      <c r="F81" s="33">
        <f t="shared" ref="F81:K81" si="33">F78+F79+F80</f>
        <v>0</v>
      </c>
      <c r="G81" s="33">
        <f t="shared" si="33"/>
        <v>0</v>
      </c>
      <c r="H81" s="33">
        <f t="shared" si="33"/>
        <v>0</v>
      </c>
      <c r="I81" s="33">
        <f t="shared" si="33"/>
        <v>0</v>
      </c>
      <c r="J81" s="33">
        <f t="shared" si="33"/>
        <v>0</v>
      </c>
      <c r="K81" s="33">
        <f t="shared" si="33"/>
        <v>0</v>
      </c>
      <c r="L81" s="33">
        <f>SUM(F81:K81)</f>
        <v>0</v>
      </c>
    </row>
    <row r="82" spans="2:12" x14ac:dyDescent="0.3">
      <c r="B82" s="5" t="s">
        <v>301</v>
      </c>
      <c r="F82" s="66" t="str">
        <f>IF($C$14=0,"",IF($L$82&gt;=$C$14,"— meets the funder's co-financing requirement","— BELOW the funder's co-financing requirement"))</f>
        <v/>
      </c>
      <c r="G82" s="61"/>
      <c r="H82" s="61"/>
      <c r="I82" s="61"/>
      <c r="J82" s="61"/>
      <c r="K82" s="61"/>
      <c r="L82" s="16">
        <f>IF($L$68=0,0,$L$81/$L$68)</f>
        <v>0</v>
      </c>
    </row>
    <row r="84" spans="2:12" ht="19.5" customHeight="1" x14ac:dyDescent="0.3">
      <c r="B84" s="64" t="s">
        <v>302</v>
      </c>
      <c r="C84" s="61"/>
      <c r="D84" s="61"/>
      <c r="E84" s="61"/>
      <c r="F84" s="61"/>
      <c r="G84" s="61"/>
      <c r="H84" s="61"/>
      <c r="I84" s="61"/>
      <c r="J84" s="61"/>
      <c r="K84" s="61"/>
      <c r="L84" s="61"/>
    </row>
    <row r="85" spans="2:12" x14ac:dyDescent="0.3">
      <c r="B85" s="5" t="s">
        <v>303</v>
      </c>
      <c r="F85" s="38"/>
      <c r="G85" s="38"/>
      <c r="H85" s="38"/>
      <c r="I85" s="38"/>
      <c r="J85" s="38"/>
      <c r="K85" s="38"/>
      <c r="L85" s="13">
        <f>SUM(F85:K85)</f>
        <v>0</v>
      </c>
    </row>
    <row r="86" spans="2:12" x14ac:dyDescent="0.3">
      <c r="B86" s="5" t="s">
        <v>304</v>
      </c>
      <c r="F86" s="13" t="str">
        <f t="shared" ref="F86:L86" si="34">IF($L$85=0,"",F85-F75)</f>
        <v/>
      </c>
      <c r="G86" s="13" t="str">
        <f t="shared" si="34"/>
        <v/>
      </c>
      <c r="H86" s="13" t="str">
        <f t="shared" si="34"/>
        <v/>
      </c>
      <c r="I86" s="13" t="str">
        <f t="shared" si="34"/>
        <v/>
      </c>
      <c r="J86" s="13" t="str">
        <f t="shared" si="34"/>
        <v/>
      </c>
      <c r="K86" s="13" t="str">
        <f t="shared" si="34"/>
        <v/>
      </c>
      <c r="L86" s="15" t="str">
        <f t="shared" si="34"/>
        <v/>
      </c>
    </row>
    <row r="88" spans="2:12" x14ac:dyDescent="0.3">
      <c r="B88" s="63" t="s">
        <v>305</v>
      </c>
      <c r="C88" s="61"/>
      <c r="D88" s="61"/>
      <c r="E88" s="61"/>
      <c r="F88" s="61"/>
      <c r="G88" s="61"/>
      <c r="H88" s="61"/>
      <c r="I88" s="61"/>
      <c r="J88" s="61"/>
      <c r="K88" s="61"/>
      <c r="L88" s="61"/>
    </row>
    <row r="90" spans="2:12" ht="19.5" customHeight="1" x14ac:dyDescent="0.3">
      <c r="B90" s="64" t="s">
        <v>306</v>
      </c>
      <c r="C90" s="61"/>
      <c r="D90" s="61"/>
      <c r="E90" s="61"/>
      <c r="F90" s="61"/>
      <c r="G90" s="61"/>
      <c r="H90" s="61"/>
      <c r="I90" s="61"/>
      <c r="J90" s="61"/>
      <c r="K90" s="61"/>
      <c r="L90" s="61"/>
    </row>
    <row r="91" spans="2:12" x14ac:dyDescent="0.3">
      <c r="B91" s="51" t="s">
        <v>307</v>
      </c>
      <c r="C91" s="51"/>
      <c r="D91" s="51"/>
      <c r="E91" s="51"/>
      <c r="F91" s="52">
        <f t="shared" ref="F91:K91" si="35">F$17</f>
        <v>2027</v>
      </c>
      <c r="G91" s="52">
        <f t="shared" si="35"/>
        <v>2028</v>
      </c>
      <c r="H91" s="52">
        <f t="shared" si="35"/>
        <v>2029</v>
      </c>
      <c r="I91" s="52">
        <f t="shared" si="35"/>
        <v>2030</v>
      </c>
      <c r="J91" s="52" t="str">
        <f t="shared" si="35"/>
        <v/>
      </c>
      <c r="K91" s="52" t="str">
        <f t="shared" si="35"/>
        <v/>
      </c>
      <c r="L91" s="51" t="s">
        <v>250</v>
      </c>
    </row>
    <row r="92" spans="2:12" x14ac:dyDescent="0.3">
      <c r="B92" s="55" t="s">
        <v>308</v>
      </c>
      <c r="F92" s="54">
        <f t="shared" ref="F92:K92" si="36">IF(F$17="",0,SUMPRODUCT(((N19:N26="")*$D$19:$D$26+(N19:N26&lt;&gt;"")*N19:N26)*((U19:U26="")*($E$19:$E$26+12*($E$19:$E$26=""))+(U19:U26&lt;&gt;"")*U19:U26)))</f>
        <v>0</v>
      </c>
      <c r="G92" s="54">
        <f t="shared" si="36"/>
        <v>0</v>
      </c>
      <c r="H92" s="54">
        <f t="shared" si="36"/>
        <v>0</v>
      </c>
      <c r="I92" s="54">
        <f t="shared" si="36"/>
        <v>0</v>
      </c>
      <c r="J92" s="54">
        <f t="shared" si="36"/>
        <v>0</v>
      </c>
      <c r="K92" s="54">
        <f t="shared" si="36"/>
        <v>0</v>
      </c>
      <c r="L92" s="54">
        <f>SUM(F92:K92)</f>
        <v>0</v>
      </c>
    </row>
    <row r="93" spans="2:12" x14ac:dyDescent="0.3">
      <c r="B93" s="55" t="s">
        <v>309</v>
      </c>
      <c r="F93" s="54">
        <f t="shared" ref="F93:K93" si="37">IF(F$17="",0,SUMPRODUCT(((N28:N31="")*$D$28:$D$31+(N28:N31&lt;&gt;"")*N28:N31)*((U28:U31="")*($E$28:$E$31+12*($E$28:$E$31=""))+(U28:U31&lt;&gt;"")*U28:U31)))</f>
        <v>0</v>
      </c>
      <c r="G93" s="54">
        <f t="shared" si="37"/>
        <v>0</v>
      </c>
      <c r="H93" s="54">
        <f t="shared" si="37"/>
        <v>0</v>
      </c>
      <c r="I93" s="54">
        <f t="shared" si="37"/>
        <v>0</v>
      </c>
      <c r="J93" s="54">
        <f t="shared" si="37"/>
        <v>0</v>
      </c>
      <c r="K93" s="54">
        <f t="shared" si="37"/>
        <v>0</v>
      </c>
      <c r="L93" s="54">
        <f>SUM(F93:K93)</f>
        <v>0</v>
      </c>
    </row>
    <row r="94" spans="2:12" x14ac:dyDescent="0.3">
      <c r="B94" s="55" t="s">
        <v>310</v>
      </c>
      <c r="F94" s="54">
        <f t="shared" ref="F94:K94" si="38">IF(F$17="",0,SUMPRODUCT(((N57:N60="")*$D$57:$D$60+(N57:N60&lt;&gt;"")*N57:N60)*((U57:U60="")*($E$57:$E$60+12*($E$57:$E$60=""))+(U57:U60&lt;&gt;"")*U57:U60)))</f>
        <v>0</v>
      </c>
      <c r="G94" s="54">
        <f t="shared" si="38"/>
        <v>0</v>
      </c>
      <c r="H94" s="54">
        <f t="shared" si="38"/>
        <v>0</v>
      </c>
      <c r="I94" s="54">
        <f t="shared" si="38"/>
        <v>0</v>
      </c>
      <c r="J94" s="54">
        <f t="shared" si="38"/>
        <v>0</v>
      </c>
      <c r="K94" s="54">
        <f t="shared" si="38"/>
        <v>0</v>
      </c>
      <c r="L94" s="54">
        <f>SUM(F94:K94)</f>
        <v>0</v>
      </c>
    </row>
    <row r="95" spans="2:12" x14ac:dyDescent="0.3">
      <c r="B95" s="6" t="s">
        <v>311</v>
      </c>
      <c r="F95" s="56">
        <f t="shared" ref="F95:K95" si="39">SUM(F92:F94)</f>
        <v>0</v>
      </c>
      <c r="G95" s="56">
        <f t="shared" si="39"/>
        <v>0</v>
      </c>
      <c r="H95" s="56">
        <f t="shared" si="39"/>
        <v>0</v>
      </c>
      <c r="I95" s="56">
        <f t="shared" si="39"/>
        <v>0</v>
      </c>
      <c r="J95" s="56">
        <f t="shared" si="39"/>
        <v>0</v>
      </c>
      <c r="K95" s="56">
        <f t="shared" si="39"/>
        <v>0</v>
      </c>
      <c r="L95" s="56">
        <f>SUM(F95:K95)</f>
        <v>0</v>
      </c>
    </row>
    <row r="96" spans="2:12" x14ac:dyDescent="0.3">
      <c r="B96" s="57" t="s">
        <v>312</v>
      </c>
      <c r="F96" s="58">
        <f t="shared" ref="F96:L96" si="40">F95/12</f>
        <v>0</v>
      </c>
      <c r="G96" s="58">
        <f t="shared" si="40"/>
        <v>0</v>
      </c>
      <c r="H96" s="58">
        <f t="shared" si="40"/>
        <v>0</v>
      </c>
      <c r="I96" s="58">
        <f t="shared" si="40"/>
        <v>0</v>
      </c>
      <c r="J96" s="58">
        <f t="shared" si="40"/>
        <v>0</v>
      </c>
      <c r="K96" s="58">
        <f t="shared" si="40"/>
        <v>0</v>
      </c>
      <c r="L96" s="58">
        <f t="shared" si="40"/>
        <v>0</v>
      </c>
    </row>
    <row r="97" spans="2:12" x14ac:dyDescent="0.3">
      <c r="B97" s="57" t="s">
        <v>313</v>
      </c>
      <c r="L97" s="59">
        <f>IF($H$8=0,"",$L$95/12/$H$8)</f>
        <v>0</v>
      </c>
    </row>
    <row r="99" spans="2:12" x14ac:dyDescent="0.3">
      <c r="B99" s="63" t="s">
        <v>314</v>
      </c>
      <c r="C99" s="61"/>
      <c r="D99" s="61"/>
      <c r="E99" s="61"/>
      <c r="F99" s="61"/>
      <c r="G99" s="61"/>
      <c r="H99" s="61"/>
      <c r="I99" s="61"/>
      <c r="J99" s="61"/>
      <c r="K99" s="61"/>
      <c r="L99" s="61"/>
    </row>
  </sheetData>
  <sheetProtection sheet="1" formatCells="0" formatColumns="0" formatRows="0" sort="0" autoFilter="0"/>
  <mergeCells count="36">
    <mergeCell ref="U55:Z55"/>
    <mergeCell ref="N16:S16"/>
    <mergeCell ref="B64:L64"/>
    <mergeCell ref="B55:L55"/>
    <mergeCell ref="B88:L88"/>
    <mergeCell ref="N27:S27"/>
    <mergeCell ref="B1:L1"/>
    <mergeCell ref="C5:L5"/>
    <mergeCell ref="B10:L10"/>
    <mergeCell ref="B4:L4"/>
    <mergeCell ref="C11:E11"/>
    <mergeCell ref="C8:E8"/>
    <mergeCell ref="H11:L11"/>
    <mergeCell ref="N15:AC15"/>
    <mergeCell ref="AB16:AC16"/>
    <mergeCell ref="U27:Z27"/>
    <mergeCell ref="B36:L36"/>
    <mergeCell ref="B2:L2"/>
    <mergeCell ref="C15:L15"/>
    <mergeCell ref="C6:L6"/>
    <mergeCell ref="C7:E7"/>
    <mergeCell ref="U16:Z16"/>
    <mergeCell ref="N18:S18"/>
    <mergeCell ref="B18:L18"/>
    <mergeCell ref="U18:Z18"/>
    <mergeCell ref="B99:L99"/>
    <mergeCell ref="B84:L84"/>
    <mergeCell ref="N55:S55"/>
    <mergeCell ref="B37:L37"/>
    <mergeCell ref="G56:L56"/>
    <mergeCell ref="B90:L90"/>
    <mergeCell ref="B47:L47"/>
    <mergeCell ref="C56:E56"/>
    <mergeCell ref="B70:L70"/>
    <mergeCell ref="B77:L77"/>
    <mergeCell ref="F82:K82"/>
  </mergeCells>
  <conditionalFormatting sqref="F92:K97">
    <cfRule type="expression" dxfId="164" priority="16">
      <formula>F$17=""</formula>
    </cfRule>
  </conditionalFormatting>
  <conditionalFormatting sqref="F19:L26">
    <cfRule type="expression" dxfId="163" priority="2">
      <formula>F$17=""</formula>
    </cfRule>
  </conditionalFormatting>
  <conditionalFormatting sqref="F28:L31">
    <cfRule type="expression" dxfId="162" priority="3">
      <formula>F$17=""</formula>
    </cfRule>
  </conditionalFormatting>
  <conditionalFormatting sqref="F38:L45">
    <cfRule type="expression" dxfId="161" priority="4">
      <formula>F$17=""</formula>
    </cfRule>
  </conditionalFormatting>
  <conditionalFormatting sqref="F48:L53">
    <cfRule type="expression" dxfId="160" priority="5">
      <formula>F$17=""</formula>
    </cfRule>
  </conditionalFormatting>
  <conditionalFormatting sqref="F57:L60">
    <cfRule type="expression" dxfId="159" priority="6">
      <formula>F$17=""</formula>
    </cfRule>
  </conditionalFormatting>
  <conditionalFormatting sqref="F78:L81">
    <cfRule type="cellIs" dxfId="158" priority="8" operator="lessThan">
      <formula>0</formula>
    </cfRule>
  </conditionalFormatting>
  <conditionalFormatting sqref="F85:L85">
    <cfRule type="expression" dxfId="157" priority="7">
      <formula>F$17=""</formula>
    </cfRule>
  </conditionalFormatting>
  <conditionalFormatting sqref="F86:L86">
    <cfRule type="cellIs" dxfId="156" priority="9" operator="lessThan">
      <formula>0</formula>
    </cfRule>
  </conditionalFormatting>
  <conditionalFormatting sqref="N19:S26">
    <cfRule type="expression" dxfId="155" priority="10">
      <formula>N$17=""</formula>
    </cfRule>
  </conditionalFormatting>
  <conditionalFormatting sqref="N28:S31">
    <cfRule type="expression" dxfId="154" priority="11">
      <formula>N$17=""</formula>
    </cfRule>
  </conditionalFormatting>
  <conditionalFormatting sqref="N57:S60">
    <cfRule type="expression" dxfId="153" priority="12">
      <formula>N$17=""</formula>
    </cfRule>
  </conditionalFormatting>
  <conditionalFormatting sqref="U19:Z26">
    <cfRule type="expression" dxfId="152" priority="13">
      <formula>U$17=""</formula>
    </cfRule>
  </conditionalFormatting>
  <conditionalFormatting sqref="U28:Z31">
    <cfRule type="expression" dxfId="151" priority="14">
      <formula>U$17=""</formula>
    </cfRule>
  </conditionalFormatting>
  <conditionalFormatting sqref="U57:Z60">
    <cfRule type="expression" dxfId="150" priority="15">
      <formula>U$17=""</formula>
    </cfRule>
  </conditionalFormatting>
  <dataValidations count="6">
    <dataValidation type="whole" allowBlank="1" sqref="H8" xr:uid="{00000000-0002-0000-0700-000000000000}">
      <formula1>1</formula1>
      <formula2>6</formula2>
    </dataValidation>
    <dataValidation type="list" allowBlank="1" sqref="C7" xr:uid="{00000000-0002-0000-0700-000001000000}">
      <formula1>INST_LIST</formula1>
      <formula2>0</formula2>
    </dataValidation>
    <dataValidation type="list" allowBlank="1" sqref="C28:C31" xr:uid="{00000000-0002-0000-0700-000002000000}">
      <formula1>DR_KAT</formula1>
      <formula2>0</formula2>
    </dataValidation>
    <dataValidation type="list" allowBlank="1" sqref="C56" xr:uid="{00000000-0002-0000-0700-000003000000}">
      <formula1>"Consultancy,Transfer"</formula1>
      <formula2>0</formula2>
    </dataValidation>
    <dataValidation type="decimal" allowBlank="1" showErrorMessage="1" errorTitle="Involvement" error="Enter a value between 0 % and 100 %. Leave empty to follow column D." sqref="N19:S26 N28:S31 N57:S60" xr:uid="{00000000-0002-0000-0700-000004000000}">
      <formula1>0</formula1>
      <formula2>1</formula2>
    </dataValidation>
    <dataValidation type="decimal" allowBlank="1" showErrorMessage="1" errorTitle="Months" error="Enter 0 to 12 months. Leave empty to follow column E." sqref="U19:Z26 U28:Z31 U57:Z60" xr:uid="{00000000-0002-0000-0700-000005000000}">
      <formula1>0</formula1>
      <formula2>12</formula2>
    </dataValidation>
  </dataValidations>
  <pageMargins left="0.75" right="0.75" top="1" bottom="1" header="0.511811023622047" footer="0.511811023622047"/>
  <pageSetup paperSize="9" orientation="portrait" horizontalDpi="300" verticalDpi="300"/>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99"/>
  <sheetViews>
    <sheetView showGridLines="0" zoomScaleNormal="100" workbookViewId="0">
      <pane xSplit="5" topLeftCell="F1" activePane="topRight" state="frozen"/>
      <selection pane="topRight"/>
    </sheetView>
  </sheetViews>
  <sheetFormatPr defaultColWidth="8.6640625" defaultRowHeight="14.4" outlineLevelCol="1" x14ac:dyDescent="0.3"/>
  <cols>
    <col min="1" max="1" width="2.44140625" customWidth="1"/>
    <col min="2" max="2" width="38" customWidth="1"/>
    <col min="3" max="3" width="13" customWidth="1"/>
    <col min="4" max="5" width="10" customWidth="1"/>
    <col min="6" max="6" width="23.44140625" customWidth="1"/>
    <col min="7" max="7" width="14.33203125" customWidth="1"/>
    <col min="8" max="8" width="10" customWidth="1"/>
    <col min="9" max="9" width="12" customWidth="1"/>
    <col min="10" max="10" width="10" customWidth="1"/>
    <col min="11" max="12" width="14" customWidth="1"/>
    <col min="13" max="13" width="2.21875" customWidth="1" outlineLevel="1"/>
    <col min="14" max="19" width="7.5546875" customWidth="1" outlineLevel="1"/>
    <col min="20" max="20" width="2.21875" customWidth="1" outlineLevel="1"/>
    <col min="21" max="26" width="7.5546875" customWidth="1" outlineLevel="1"/>
    <col min="27" max="27" width="2.21875" customWidth="1" outlineLevel="1"/>
    <col min="28" max="28" width="11.44140625" customWidth="1"/>
    <col min="29" max="29" width="10.44140625" customWidth="1"/>
  </cols>
  <sheetData>
    <row r="1" spans="1:29" ht="27.75" customHeight="1" x14ac:dyDescent="0.3">
      <c r="A1" s="8" t="s">
        <v>17</v>
      </c>
      <c r="B1" s="60" t="s">
        <v>321</v>
      </c>
      <c r="C1" s="61"/>
      <c r="D1" s="61"/>
      <c r="E1" s="61"/>
      <c r="F1" s="61"/>
      <c r="G1" s="61"/>
      <c r="H1" s="61"/>
      <c r="I1" s="61"/>
      <c r="J1" s="61"/>
      <c r="K1" s="61"/>
      <c r="L1" s="61"/>
    </row>
    <row r="2" spans="1:29" x14ac:dyDescent="0.3">
      <c r="B2" s="65" t="s">
        <v>228</v>
      </c>
      <c r="C2" s="61"/>
      <c r="D2" s="61"/>
      <c r="E2" s="61"/>
      <c r="F2" s="61"/>
      <c r="G2" s="61"/>
      <c r="H2" s="61"/>
      <c r="I2" s="61"/>
      <c r="J2" s="61"/>
      <c r="K2" s="61"/>
      <c r="L2" s="61"/>
    </row>
    <row r="4" spans="1:29" ht="19.5" customHeight="1" x14ac:dyDescent="0.3">
      <c r="B4" s="64" t="s">
        <v>229</v>
      </c>
      <c r="C4" s="61"/>
      <c r="D4" s="61"/>
      <c r="E4" s="61"/>
      <c r="F4" s="61"/>
      <c r="G4" s="61"/>
      <c r="H4" s="61"/>
      <c r="I4" s="61"/>
      <c r="J4" s="61"/>
      <c r="K4" s="61"/>
      <c r="L4" s="61"/>
    </row>
    <row r="5" spans="1:29" x14ac:dyDescent="0.3">
      <c r="B5" s="5" t="s">
        <v>175</v>
      </c>
      <c r="C5" s="78"/>
      <c r="D5" s="79"/>
      <c r="E5" s="79"/>
      <c r="F5" s="79"/>
      <c r="G5" s="79"/>
      <c r="H5" s="79"/>
      <c r="I5" s="79"/>
      <c r="J5" s="79"/>
      <c r="K5" s="79"/>
      <c r="L5" s="79"/>
    </row>
    <row r="6" spans="1:29" x14ac:dyDescent="0.3">
      <c r="B6" s="5" t="s">
        <v>231</v>
      </c>
      <c r="C6" s="78"/>
      <c r="D6" s="79"/>
      <c r="E6" s="79"/>
      <c r="F6" s="79"/>
      <c r="G6" s="79"/>
      <c r="H6" s="79"/>
      <c r="I6" s="79"/>
      <c r="J6" s="79"/>
      <c r="K6" s="79"/>
      <c r="L6" s="79"/>
    </row>
    <row r="7" spans="1:29" x14ac:dyDescent="0.3">
      <c r="B7" s="5" t="s">
        <v>233</v>
      </c>
      <c r="C7" s="78" t="s">
        <v>49</v>
      </c>
      <c r="D7" s="79"/>
      <c r="E7" s="79"/>
      <c r="F7" s="5" t="s">
        <v>234</v>
      </c>
      <c r="H7" s="34">
        <v>2027</v>
      </c>
    </row>
    <row r="8" spans="1:29" x14ac:dyDescent="0.3">
      <c r="B8" s="5" t="s">
        <v>177</v>
      </c>
      <c r="C8" s="78"/>
      <c r="D8" s="79"/>
      <c r="E8" s="79"/>
      <c r="F8" s="5" t="s">
        <v>235</v>
      </c>
      <c r="H8" s="34">
        <v>4</v>
      </c>
    </row>
    <row r="10" spans="1:29" ht="19.5" customHeight="1" x14ac:dyDescent="0.3">
      <c r="B10" s="64" t="s">
        <v>236</v>
      </c>
      <c r="C10" s="61"/>
      <c r="D10" s="61"/>
      <c r="E10" s="61"/>
      <c r="F10" s="61"/>
      <c r="G10" s="61"/>
      <c r="H10" s="61"/>
      <c r="I10" s="61"/>
      <c r="J10" s="61"/>
      <c r="K10" s="61"/>
      <c r="L10" s="61"/>
    </row>
    <row r="11" spans="1:29" x14ac:dyDescent="0.3">
      <c r="B11" s="5" t="s">
        <v>73</v>
      </c>
      <c r="C11" s="74" t="str">
        <f>IFERROR(VLOOKUP($A$1,RULES,2,FALSE()),"")</f>
        <v>Flat rate (verify)</v>
      </c>
      <c r="D11" s="61"/>
      <c r="E11" s="61"/>
      <c r="F11" s="5" t="s">
        <v>75</v>
      </c>
      <c r="H11" s="74" t="str">
        <f>IFERROR(VLOOKUP($A$1,RULES,4,FALSE()),"INDI base")</f>
        <v>Share of grant</v>
      </c>
      <c r="I11" s="61"/>
      <c r="J11" s="61"/>
      <c r="K11" s="61"/>
      <c r="L11" s="61"/>
    </row>
    <row r="12" spans="1:29" x14ac:dyDescent="0.3">
      <c r="B12" s="5" t="s">
        <v>237</v>
      </c>
      <c r="C12" s="44">
        <f>IF($C$11="Full cost (SUHF)",$D$66,IFERROR(VLOOKUP($A$1,RULES,3,FALSE()),INDI_KI))</f>
        <v>0.1525</v>
      </c>
      <c r="F12" s="5" t="s">
        <v>76</v>
      </c>
      <c r="H12" s="35">
        <f>IFERROR(VLOOKUP($A$1,RULES,5,FALSE()),0)</f>
        <v>0</v>
      </c>
    </row>
    <row r="13" spans="1:29" x14ac:dyDescent="0.3">
      <c r="B13" s="5" t="s">
        <v>238</v>
      </c>
      <c r="C13" s="44">
        <f>MIN(LKP,IF(IFERROR(VLOOKUP($A$1,RULES,6,FALSE()),0)=0,LKP,VLOOKUP($A$1,RULES,6,FALSE())))</f>
        <v>0.59859999999999991</v>
      </c>
      <c r="F13" s="5" t="s">
        <v>78</v>
      </c>
      <c r="H13" s="3" t="str">
        <f>IFERROR(VLOOKUP($A$1,RULES,7,FALSE()),"Yes")</f>
        <v>Yes</v>
      </c>
    </row>
    <row r="14" spans="1:29" x14ac:dyDescent="0.3">
      <c r="B14" s="5" t="s">
        <v>239</v>
      </c>
      <c r="C14" s="36">
        <f>IFERROR(VLOOKUP($A$1,RULES,8,FALSE()),0)</f>
        <v>0</v>
      </c>
      <c r="F14" s="5" t="s">
        <v>240</v>
      </c>
      <c r="H14" s="30">
        <f>IFERROR(VLOOKUP($A$1,RULES,9,FALSE()),"")</f>
        <v>6</v>
      </c>
    </row>
    <row r="15" spans="1:29" ht="45.75" customHeight="1" x14ac:dyDescent="0.3">
      <c r="B15" s="5" t="s">
        <v>43</v>
      </c>
      <c r="C15" s="77" t="str">
        <f>IFERROR(VLOOKUP($A$1,RULES,10,FALSE()),"")</f>
        <v>Swedish Cancer Society (Cancerfonden). Indirect costs reimbursed at max 15.25% of the grant (hence OH base 'Share of grant'). The applicant's own salary for permanently employed senior lecturers/professors may not be applied for. The head of department certifies the co-financing at application. Verify the current level.</v>
      </c>
      <c r="D15" s="61"/>
      <c r="E15" s="61"/>
      <c r="F15" s="61"/>
      <c r="G15" s="61"/>
      <c r="H15" s="61"/>
      <c r="I15" s="61"/>
      <c r="J15" s="61"/>
      <c r="K15" s="61"/>
      <c r="L15" s="61"/>
      <c r="N15" s="75" t="s">
        <v>242</v>
      </c>
      <c r="O15" s="61"/>
      <c r="P15" s="61"/>
      <c r="Q15" s="61"/>
      <c r="R15" s="61"/>
      <c r="S15" s="61"/>
      <c r="T15" s="61"/>
      <c r="U15" s="61"/>
      <c r="V15" s="61"/>
      <c r="W15" s="61"/>
      <c r="X15" s="61"/>
      <c r="Y15" s="61"/>
      <c r="Z15" s="61"/>
      <c r="AA15" s="61"/>
      <c r="AB15" s="61"/>
      <c r="AC15" s="61"/>
    </row>
    <row r="16" spans="1:29" x14ac:dyDescent="0.3">
      <c r="M16" s="50"/>
      <c r="N16" s="76" t="s">
        <v>243</v>
      </c>
      <c r="O16" s="61"/>
      <c r="P16" s="61"/>
      <c r="Q16" s="61"/>
      <c r="R16" s="61"/>
      <c r="S16" s="61"/>
      <c r="T16" s="50"/>
      <c r="U16" s="76" t="s">
        <v>244</v>
      </c>
      <c r="V16" s="61"/>
      <c r="W16" s="61"/>
      <c r="X16" s="61"/>
      <c r="Y16" s="61"/>
      <c r="Z16" s="61"/>
      <c r="AA16" s="50"/>
      <c r="AB16" s="76" t="s">
        <v>245</v>
      </c>
      <c r="AC16" s="61"/>
    </row>
    <row r="17" spans="2:29" ht="30" customHeight="1" x14ac:dyDescent="0.3">
      <c r="B17" s="51" t="s">
        <v>246</v>
      </c>
      <c r="C17" s="51" t="s">
        <v>247</v>
      </c>
      <c r="D17" s="51" t="s">
        <v>248</v>
      </c>
      <c r="E17" s="51" t="s">
        <v>249</v>
      </c>
      <c r="F17" s="52">
        <f>IF(1&lt;=$H$8,$H$7+0,"")</f>
        <v>2027</v>
      </c>
      <c r="G17" s="52">
        <f>IF(2&lt;=$H$8,$H$7+1,"")</f>
        <v>2028</v>
      </c>
      <c r="H17" s="52">
        <f>IF(3&lt;=$H$8,$H$7+2,"")</f>
        <v>2029</v>
      </c>
      <c r="I17" s="52">
        <f>IF(4&lt;=$H$8,$H$7+3,"")</f>
        <v>2030</v>
      </c>
      <c r="J17" s="52" t="str">
        <f>IF(5&lt;=$H$8,$H$7+4,"")</f>
        <v/>
      </c>
      <c r="K17" s="52" t="str">
        <f>IF(6&lt;=$H$8,$H$7+5,"")</f>
        <v/>
      </c>
      <c r="L17" s="51" t="s">
        <v>250</v>
      </c>
      <c r="M17" s="51"/>
      <c r="N17" s="52">
        <f t="shared" ref="N17:S17" si="0">F$17</f>
        <v>2027</v>
      </c>
      <c r="O17" s="52">
        <f t="shared" si="0"/>
        <v>2028</v>
      </c>
      <c r="P17" s="52">
        <f t="shared" si="0"/>
        <v>2029</v>
      </c>
      <c r="Q17" s="52">
        <f t="shared" si="0"/>
        <v>2030</v>
      </c>
      <c r="R17" s="52" t="str">
        <f t="shared" si="0"/>
        <v/>
      </c>
      <c r="S17" s="52" t="str">
        <f t="shared" si="0"/>
        <v/>
      </c>
      <c r="T17" s="51"/>
      <c r="U17" s="52">
        <f t="shared" ref="U17:Z17" si="1">F$17</f>
        <v>2027</v>
      </c>
      <c r="V17" s="52">
        <f t="shared" si="1"/>
        <v>2028</v>
      </c>
      <c r="W17" s="52">
        <f t="shared" si="1"/>
        <v>2029</v>
      </c>
      <c r="X17" s="52">
        <f t="shared" si="1"/>
        <v>2030</v>
      </c>
      <c r="Y17" s="52" t="str">
        <f t="shared" si="1"/>
        <v/>
      </c>
      <c r="Z17" s="52" t="str">
        <f t="shared" si="1"/>
        <v/>
      </c>
      <c r="AA17" s="51"/>
      <c r="AB17" s="51" t="s">
        <v>251</v>
      </c>
      <c r="AC17" s="51" t="s">
        <v>252</v>
      </c>
    </row>
    <row r="18" spans="2:29" ht="14.25" customHeight="1" x14ac:dyDescent="0.3">
      <c r="B18" s="64" t="s">
        <v>253</v>
      </c>
      <c r="C18" s="61"/>
      <c r="D18" s="61"/>
      <c r="E18" s="61"/>
      <c r="F18" s="61"/>
      <c r="G18" s="61"/>
      <c r="H18" s="61"/>
      <c r="I18" s="61"/>
      <c r="J18" s="61"/>
      <c r="K18" s="61"/>
      <c r="L18" s="61"/>
      <c r="M18" s="9"/>
      <c r="N18" s="64" t="s">
        <v>254</v>
      </c>
      <c r="O18" s="61"/>
      <c r="P18" s="61"/>
      <c r="Q18" s="61"/>
      <c r="R18" s="61"/>
      <c r="S18" s="61"/>
      <c r="T18" s="9"/>
      <c r="U18" s="64" t="s">
        <v>254</v>
      </c>
      <c r="V18" s="61"/>
      <c r="W18" s="61"/>
      <c r="X18" s="61"/>
      <c r="Y18" s="61"/>
      <c r="Z18" s="61"/>
      <c r="AA18" s="9"/>
      <c r="AB18" s="9"/>
      <c r="AC18" s="9"/>
    </row>
    <row r="19" spans="2:29" x14ac:dyDescent="0.3">
      <c r="B19" s="1" t="s">
        <v>316</v>
      </c>
      <c r="C19" s="38"/>
      <c r="D19" s="39"/>
      <c r="E19" s="34">
        <v>4</v>
      </c>
      <c r="F19" s="13">
        <f t="shared" ref="F19:F26" si="2">IF(1&lt;=$H$8,$C19*IF(U19="",IF($E19="",12,$E19),U19)*IF(N19="",$D19,N19)*(1+SAL_IDX)^0,0)</f>
        <v>0</v>
      </c>
      <c r="G19" s="13">
        <f t="shared" ref="G19:G26" si="3">IF(2&lt;=$H$8,$C19*IF(V19="",IF($E19="",12,$E19),V19)*IF(O19="",$D19,O19)*(1+SAL_IDX)^1,0)</f>
        <v>0</v>
      </c>
      <c r="H19" s="13">
        <f t="shared" ref="H19:H26" si="4">IF(3&lt;=$H$8,$C19*IF(W19="",IF($E19="",12,$E19),W19)*IF(P19="",$D19,P19)*(1+SAL_IDX)^2,0)</f>
        <v>0</v>
      </c>
      <c r="I19" s="13">
        <f t="shared" ref="I19:I26" si="5">IF(4&lt;=$H$8,$C19*IF(X19="",IF($E19="",12,$E19),X19)*IF(Q19="",$D19,Q19)*(1+SAL_IDX)^3,0)</f>
        <v>0</v>
      </c>
      <c r="J19" s="13">
        <f t="shared" ref="J19:J26" si="6">IF(5&lt;=$H$8,$C19*IF(Y19="",IF($E19="",12,$E19),Y19)*IF(R19="",$D19,R19)*(1+SAL_IDX)^4,0)</f>
        <v>0</v>
      </c>
      <c r="K19" s="13">
        <f t="shared" ref="K19:K26" si="7">IF(6&lt;=$H$8,$C19*IF(Z19="",IF($E19="",12,$E19),Z19)*IF(S19="",$D19,S19)*(1+SAL_IDX)^5,0)</f>
        <v>0</v>
      </c>
      <c r="L19" s="13">
        <f t="shared" ref="L19:L26" si="8">SUM(F19:K19)</f>
        <v>0</v>
      </c>
      <c r="M19" s="50"/>
      <c r="N19" s="39"/>
      <c r="O19" s="39"/>
      <c r="P19" s="39"/>
      <c r="Q19" s="39"/>
      <c r="R19" s="39"/>
      <c r="S19" s="39"/>
      <c r="T19" s="50"/>
      <c r="U19" s="53"/>
      <c r="V19" s="53"/>
      <c r="W19" s="53"/>
      <c r="X19" s="53"/>
      <c r="Y19" s="53"/>
      <c r="Z19" s="53"/>
      <c r="AA19" s="50"/>
      <c r="AB19" s="54">
        <f t="shared" ref="AB19:AB26" si="9">SUMPRODUCT(($N$17:$S$17&lt;&gt;"")*((N19:S19="")*$D19+(N19:S19&lt;&gt;"")*N19:S19)*((U19:Z19="")*IF($E19="",12,$E19)+(U19:Z19&lt;&gt;"")*U19:Z19))</f>
        <v>0</v>
      </c>
      <c r="AC19" s="14" t="str">
        <f t="shared" ref="AC19:AC26" si="10">IF(OR($H$8=0,AB19=0),"",AB19/(12*$H$8))</f>
        <v/>
      </c>
    </row>
    <row r="20" spans="2:29" x14ac:dyDescent="0.3">
      <c r="B20" s="1"/>
      <c r="C20" s="38"/>
      <c r="D20" s="39"/>
      <c r="E20" s="34">
        <v>12</v>
      </c>
      <c r="F20" s="13">
        <f t="shared" si="2"/>
        <v>0</v>
      </c>
      <c r="G20" s="13">
        <f t="shared" si="3"/>
        <v>0</v>
      </c>
      <c r="H20" s="13">
        <f t="shared" si="4"/>
        <v>0</v>
      </c>
      <c r="I20" s="13">
        <f t="shared" si="5"/>
        <v>0</v>
      </c>
      <c r="J20" s="13">
        <f t="shared" si="6"/>
        <v>0</v>
      </c>
      <c r="K20" s="13">
        <f t="shared" si="7"/>
        <v>0</v>
      </c>
      <c r="L20" s="13">
        <f t="shared" si="8"/>
        <v>0</v>
      </c>
      <c r="M20" s="50"/>
      <c r="N20" s="39"/>
      <c r="O20" s="39"/>
      <c r="P20" s="39"/>
      <c r="Q20" s="39"/>
      <c r="R20" s="39"/>
      <c r="S20" s="39"/>
      <c r="T20" s="50"/>
      <c r="U20" s="53"/>
      <c r="V20" s="53"/>
      <c r="W20" s="53"/>
      <c r="X20" s="53"/>
      <c r="Y20" s="53"/>
      <c r="Z20" s="53"/>
      <c r="AA20" s="50"/>
      <c r="AB20" s="54">
        <f t="shared" si="9"/>
        <v>0</v>
      </c>
      <c r="AC20" s="14" t="str">
        <f t="shared" si="10"/>
        <v/>
      </c>
    </row>
    <row r="21" spans="2:29" x14ac:dyDescent="0.3">
      <c r="B21" s="1"/>
      <c r="C21" s="38"/>
      <c r="D21" s="39"/>
      <c r="E21" s="34">
        <v>12</v>
      </c>
      <c r="F21" s="13">
        <f t="shared" si="2"/>
        <v>0</v>
      </c>
      <c r="G21" s="13">
        <f t="shared" si="3"/>
        <v>0</v>
      </c>
      <c r="H21" s="13">
        <f t="shared" si="4"/>
        <v>0</v>
      </c>
      <c r="I21" s="13">
        <f t="shared" si="5"/>
        <v>0</v>
      </c>
      <c r="J21" s="13">
        <f t="shared" si="6"/>
        <v>0</v>
      </c>
      <c r="K21" s="13">
        <f t="shared" si="7"/>
        <v>0</v>
      </c>
      <c r="L21" s="13">
        <f t="shared" si="8"/>
        <v>0</v>
      </c>
      <c r="M21" s="50"/>
      <c r="N21" s="39"/>
      <c r="O21" s="39"/>
      <c r="P21" s="39"/>
      <c r="Q21" s="39"/>
      <c r="R21" s="39"/>
      <c r="S21" s="39"/>
      <c r="T21" s="50"/>
      <c r="U21" s="53"/>
      <c r="V21" s="53"/>
      <c r="W21" s="53"/>
      <c r="X21" s="53"/>
      <c r="Y21" s="53"/>
      <c r="Z21" s="53"/>
      <c r="AA21" s="50"/>
      <c r="AB21" s="54">
        <f t="shared" si="9"/>
        <v>0</v>
      </c>
      <c r="AC21" s="14" t="str">
        <f t="shared" si="10"/>
        <v/>
      </c>
    </row>
    <row r="22" spans="2:29" x14ac:dyDescent="0.3">
      <c r="B22" s="1"/>
      <c r="C22" s="38"/>
      <c r="D22" s="39"/>
      <c r="E22" s="34">
        <v>12</v>
      </c>
      <c r="F22" s="13">
        <f t="shared" si="2"/>
        <v>0</v>
      </c>
      <c r="G22" s="13">
        <f t="shared" si="3"/>
        <v>0</v>
      </c>
      <c r="H22" s="13">
        <f t="shared" si="4"/>
        <v>0</v>
      </c>
      <c r="I22" s="13">
        <f t="shared" si="5"/>
        <v>0</v>
      </c>
      <c r="J22" s="13">
        <f t="shared" si="6"/>
        <v>0</v>
      </c>
      <c r="K22" s="13">
        <f t="shared" si="7"/>
        <v>0</v>
      </c>
      <c r="L22" s="13">
        <f t="shared" si="8"/>
        <v>0</v>
      </c>
      <c r="M22" s="50"/>
      <c r="N22" s="39"/>
      <c r="O22" s="39"/>
      <c r="P22" s="39"/>
      <c r="Q22" s="39"/>
      <c r="R22" s="39"/>
      <c r="S22" s="39"/>
      <c r="T22" s="50"/>
      <c r="U22" s="53"/>
      <c r="V22" s="53"/>
      <c r="W22" s="53"/>
      <c r="X22" s="53"/>
      <c r="Y22" s="53"/>
      <c r="Z22" s="53"/>
      <c r="AA22" s="50"/>
      <c r="AB22" s="54">
        <f t="shared" si="9"/>
        <v>0</v>
      </c>
      <c r="AC22" s="14" t="str">
        <f t="shared" si="10"/>
        <v/>
      </c>
    </row>
    <row r="23" spans="2:29" x14ac:dyDescent="0.3">
      <c r="B23" s="1"/>
      <c r="C23" s="38"/>
      <c r="D23" s="39"/>
      <c r="E23" s="34">
        <v>12</v>
      </c>
      <c r="F23" s="13">
        <f t="shared" si="2"/>
        <v>0</v>
      </c>
      <c r="G23" s="13">
        <f t="shared" si="3"/>
        <v>0</v>
      </c>
      <c r="H23" s="13">
        <f t="shared" si="4"/>
        <v>0</v>
      </c>
      <c r="I23" s="13">
        <f t="shared" si="5"/>
        <v>0</v>
      </c>
      <c r="J23" s="13">
        <f t="shared" si="6"/>
        <v>0</v>
      </c>
      <c r="K23" s="13">
        <f t="shared" si="7"/>
        <v>0</v>
      </c>
      <c r="L23" s="13">
        <f t="shared" si="8"/>
        <v>0</v>
      </c>
      <c r="M23" s="50"/>
      <c r="N23" s="39"/>
      <c r="O23" s="39"/>
      <c r="P23" s="39"/>
      <c r="Q23" s="39"/>
      <c r="R23" s="39"/>
      <c r="S23" s="39"/>
      <c r="T23" s="50"/>
      <c r="U23" s="53"/>
      <c r="V23" s="53"/>
      <c r="W23" s="53"/>
      <c r="X23" s="53"/>
      <c r="Y23" s="53"/>
      <c r="Z23" s="53"/>
      <c r="AA23" s="50"/>
      <c r="AB23" s="54">
        <f t="shared" si="9"/>
        <v>0</v>
      </c>
      <c r="AC23" s="14" t="str">
        <f t="shared" si="10"/>
        <v/>
      </c>
    </row>
    <row r="24" spans="2:29" x14ac:dyDescent="0.3">
      <c r="B24" s="1"/>
      <c r="C24" s="38"/>
      <c r="D24" s="39"/>
      <c r="E24" s="34">
        <v>12</v>
      </c>
      <c r="F24" s="13">
        <f t="shared" si="2"/>
        <v>0</v>
      </c>
      <c r="G24" s="13">
        <f t="shared" si="3"/>
        <v>0</v>
      </c>
      <c r="H24" s="13">
        <f t="shared" si="4"/>
        <v>0</v>
      </c>
      <c r="I24" s="13">
        <f t="shared" si="5"/>
        <v>0</v>
      </c>
      <c r="J24" s="13">
        <f t="shared" si="6"/>
        <v>0</v>
      </c>
      <c r="K24" s="13">
        <f t="shared" si="7"/>
        <v>0</v>
      </c>
      <c r="L24" s="13">
        <f t="shared" si="8"/>
        <v>0</v>
      </c>
      <c r="M24" s="50"/>
      <c r="N24" s="39"/>
      <c r="O24" s="39"/>
      <c r="P24" s="39"/>
      <c r="Q24" s="39"/>
      <c r="R24" s="39"/>
      <c r="S24" s="39"/>
      <c r="T24" s="50"/>
      <c r="U24" s="53"/>
      <c r="V24" s="53"/>
      <c r="W24" s="53"/>
      <c r="X24" s="53"/>
      <c r="Y24" s="53"/>
      <c r="Z24" s="53"/>
      <c r="AA24" s="50"/>
      <c r="AB24" s="54">
        <f t="shared" si="9"/>
        <v>0</v>
      </c>
      <c r="AC24" s="14" t="str">
        <f t="shared" si="10"/>
        <v/>
      </c>
    </row>
    <row r="25" spans="2:29" x14ac:dyDescent="0.3">
      <c r="B25" s="1"/>
      <c r="C25" s="38"/>
      <c r="D25" s="39"/>
      <c r="E25" s="34">
        <v>12</v>
      </c>
      <c r="F25" s="13">
        <f t="shared" si="2"/>
        <v>0</v>
      </c>
      <c r="G25" s="13">
        <f t="shared" si="3"/>
        <v>0</v>
      </c>
      <c r="H25" s="13">
        <f t="shared" si="4"/>
        <v>0</v>
      </c>
      <c r="I25" s="13">
        <f t="shared" si="5"/>
        <v>0</v>
      </c>
      <c r="J25" s="13">
        <f t="shared" si="6"/>
        <v>0</v>
      </c>
      <c r="K25" s="13">
        <f t="shared" si="7"/>
        <v>0</v>
      </c>
      <c r="L25" s="13">
        <f t="shared" si="8"/>
        <v>0</v>
      </c>
      <c r="M25" s="50"/>
      <c r="N25" s="39"/>
      <c r="O25" s="39"/>
      <c r="P25" s="39"/>
      <c r="Q25" s="39"/>
      <c r="R25" s="39"/>
      <c r="S25" s="39"/>
      <c r="T25" s="50"/>
      <c r="U25" s="53"/>
      <c r="V25" s="53"/>
      <c r="W25" s="53"/>
      <c r="X25" s="53"/>
      <c r="Y25" s="53"/>
      <c r="Z25" s="53"/>
      <c r="AA25" s="50"/>
      <c r="AB25" s="54">
        <f t="shared" si="9"/>
        <v>0</v>
      </c>
      <c r="AC25" s="14" t="str">
        <f t="shared" si="10"/>
        <v/>
      </c>
    </row>
    <row r="26" spans="2:29" x14ac:dyDescent="0.3">
      <c r="B26" s="1"/>
      <c r="C26" s="38"/>
      <c r="D26" s="39"/>
      <c r="E26" s="34">
        <v>12</v>
      </c>
      <c r="F26" s="13">
        <f t="shared" si="2"/>
        <v>0</v>
      </c>
      <c r="G26" s="13">
        <f t="shared" si="3"/>
        <v>0</v>
      </c>
      <c r="H26" s="13">
        <f t="shared" si="4"/>
        <v>0</v>
      </c>
      <c r="I26" s="13">
        <f t="shared" si="5"/>
        <v>0</v>
      </c>
      <c r="J26" s="13">
        <f t="shared" si="6"/>
        <v>0</v>
      </c>
      <c r="K26" s="13">
        <f t="shared" si="7"/>
        <v>0</v>
      </c>
      <c r="L26" s="13">
        <f t="shared" si="8"/>
        <v>0</v>
      </c>
      <c r="M26" s="50"/>
      <c r="N26" s="39"/>
      <c r="O26" s="39"/>
      <c r="P26" s="39"/>
      <c r="Q26" s="39"/>
      <c r="R26" s="39"/>
      <c r="S26" s="39"/>
      <c r="T26" s="50"/>
      <c r="U26" s="53"/>
      <c r="V26" s="53"/>
      <c r="W26" s="53"/>
      <c r="X26" s="53"/>
      <c r="Y26" s="53"/>
      <c r="Z26" s="53"/>
      <c r="AA26" s="50"/>
      <c r="AB26" s="54">
        <f t="shared" si="9"/>
        <v>0</v>
      </c>
      <c r="AC26" s="14" t="str">
        <f t="shared" si="10"/>
        <v/>
      </c>
    </row>
    <row r="27" spans="2:29" x14ac:dyDescent="0.3">
      <c r="B27" s="6" t="s">
        <v>258</v>
      </c>
      <c r="M27" s="50"/>
      <c r="N27" s="69" t="s">
        <v>259</v>
      </c>
      <c r="O27" s="61"/>
      <c r="P27" s="61"/>
      <c r="Q27" s="61"/>
      <c r="R27" s="61"/>
      <c r="S27" s="61"/>
      <c r="T27" s="50"/>
      <c r="U27" s="69" t="s">
        <v>259</v>
      </c>
      <c r="V27" s="61"/>
      <c r="W27" s="61"/>
      <c r="X27" s="61"/>
      <c r="Y27" s="61"/>
      <c r="Z27" s="61"/>
      <c r="AA27" s="50"/>
    </row>
    <row r="28" spans="2:29" x14ac:dyDescent="0.3">
      <c r="B28" s="1"/>
      <c r="C28" s="1"/>
      <c r="D28" s="39"/>
      <c r="E28" s="34">
        <v>12</v>
      </c>
      <c r="F28" s="13">
        <f>IFERROR(IF(AND(1&lt;=$H$8,$C28&lt;&gt;""),INDEX(DR_VAL,MIN(1,4),MATCH($C28,DR_KAT,0))*IF(N28="",$D28,N28)*IF(U28="",IF($E28="",12,$E28),U28),0),0)</f>
        <v>0</v>
      </c>
      <c r="G28" s="13">
        <f>IFERROR(IF(AND(2&lt;=$H$8,$C28&lt;&gt;""),INDEX(DR_VAL,MIN(2,4),MATCH($C28,DR_KAT,0))*IF(O28="",$D28,O28)*IF(V28="",IF($E28="",12,$E28),V28),0),0)</f>
        <v>0</v>
      </c>
      <c r="H28" s="13">
        <f>IFERROR(IF(AND(3&lt;=$H$8,$C28&lt;&gt;""),INDEX(DR_VAL,MIN(3,4),MATCH($C28,DR_KAT,0))*IF(P28="",$D28,P28)*IF(W28="",IF($E28="",12,$E28),W28),0),0)</f>
        <v>0</v>
      </c>
      <c r="I28" s="13">
        <f>IFERROR(IF(AND(4&lt;=$H$8,$C28&lt;&gt;""),INDEX(DR_VAL,MIN(4,4),MATCH($C28,DR_KAT,0))*IF(Q28="",$D28,Q28)*IF(X28="",IF($E28="",12,$E28),X28),0),0)</f>
        <v>0</v>
      </c>
      <c r="J28" s="13">
        <f>IFERROR(IF(AND(5&lt;=$H$8,$C28&lt;&gt;""),INDEX(DR_VAL,MIN(5,4),MATCH($C28,DR_KAT,0))*IF(R28="",$D28,R28)*IF(Y28="",IF($E28="",12,$E28),Y28),0),0)</f>
        <v>0</v>
      </c>
      <c r="K28" s="13">
        <f>IFERROR(IF(AND(6&lt;=$H$8,$C28&lt;&gt;""),INDEX(DR_VAL,MIN(6,4),MATCH($C28,DR_KAT,0))*IF(S28="",$D28,S28)*IF(Z28="",IF($E28="",12,$E28),Z28),0),0)</f>
        <v>0</v>
      </c>
      <c r="L28" s="13">
        <f t="shared" ref="L28:L34" si="11">SUM(F28:K28)</f>
        <v>0</v>
      </c>
      <c r="M28" s="50"/>
      <c r="N28" s="39"/>
      <c r="O28" s="39"/>
      <c r="P28" s="39"/>
      <c r="Q28" s="39"/>
      <c r="R28" s="39"/>
      <c r="S28" s="39"/>
      <c r="T28" s="50"/>
      <c r="U28" s="53"/>
      <c r="V28" s="53"/>
      <c r="W28" s="53"/>
      <c r="X28" s="53"/>
      <c r="Y28" s="53"/>
      <c r="Z28" s="53"/>
      <c r="AA28" s="50"/>
      <c r="AB28" s="54">
        <f>SUMPRODUCT(($N$17:$S$17&lt;&gt;"")*((N28:S28="")*$D28+(N28:S28&lt;&gt;"")*N28:S28)*((U28:Z28="")*IF($E28="",12,$E28)+(U28:Z28&lt;&gt;"")*U28:Z28))</f>
        <v>0</v>
      </c>
      <c r="AC28" s="14" t="str">
        <f>IF(OR($H$8=0,AB28=0),"",AB28/(12*$H$8))</f>
        <v/>
      </c>
    </row>
    <row r="29" spans="2:29" x14ac:dyDescent="0.3">
      <c r="B29" s="1"/>
      <c r="C29" s="1"/>
      <c r="D29" s="39"/>
      <c r="E29" s="34">
        <v>12</v>
      </c>
      <c r="F29" s="13">
        <f>IFERROR(IF(AND(1&lt;=$H$8,$C29&lt;&gt;""),INDEX(DR_VAL,MIN(1,4),MATCH($C29,DR_KAT,0))*IF(N29="",$D29,N29)*IF(U29="",IF($E29="",12,$E29),U29),0),0)</f>
        <v>0</v>
      </c>
      <c r="G29" s="13">
        <f>IFERROR(IF(AND(2&lt;=$H$8,$C29&lt;&gt;""),INDEX(DR_VAL,MIN(2,4),MATCH($C29,DR_KAT,0))*IF(O29="",$D29,O29)*IF(V29="",IF($E29="",12,$E29),V29),0),0)</f>
        <v>0</v>
      </c>
      <c r="H29" s="13">
        <f>IFERROR(IF(AND(3&lt;=$H$8,$C29&lt;&gt;""),INDEX(DR_VAL,MIN(3,4),MATCH($C29,DR_KAT,0))*IF(P29="",$D29,P29)*IF(W29="",IF($E29="",12,$E29),W29),0),0)</f>
        <v>0</v>
      </c>
      <c r="I29" s="13">
        <f>IFERROR(IF(AND(4&lt;=$H$8,$C29&lt;&gt;""),INDEX(DR_VAL,MIN(4,4),MATCH($C29,DR_KAT,0))*IF(Q29="",$D29,Q29)*IF(X29="",IF($E29="",12,$E29),X29),0),0)</f>
        <v>0</v>
      </c>
      <c r="J29" s="13">
        <f>IFERROR(IF(AND(5&lt;=$H$8,$C29&lt;&gt;""),INDEX(DR_VAL,MIN(5,4),MATCH($C29,DR_KAT,0))*IF(R29="",$D29,R29)*IF(Y29="",IF($E29="",12,$E29),Y29),0),0)</f>
        <v>0</v>
      </c>
      <c r="K29" s="13">
        <f>IFERROR(IF(AND(6&lt;=$H$8,$C29&lt;&gt;""),INDEX(DR_VAL,MIN(6,4),MATCH($C29,DR_KAT,0))*IF(S29="",$D29,S29)*IF(Z29="",IF($E29="",12,$E29),Z29),0),0)</f>
        <v>0</v>
      </c>
      <c r="L29" s="13">
        <f t="shared" si="11"/>
        <v>0</v>
      </c>
      <c r="M29" s="50"/>
      <c r="N29" s="39"/>
      <c r="O29" s="39"/>
      <c r="P29" s="39"/>
      <c r="Q29" s="39"/>
      <c r="R29" s="39"/>
      <c r="S29" s="39"/>
      <c r="T29" s="50"/>
      <c r="U29" s="53"/>
      <c r="V29" s="53"/>
      <c r="W29" s="53"/>
      <c r="X29" s="53"/>
      <c r="Y29" s="53"/>
      <c r="Z29" s="53"/>
      <c r="AA29" s="50"/>
      <c r="AB29" s="54">
        <f>SUMPRODUCT(($N$17:$S$17&lt;&gt;"")*((N29:S29="")*$D29+(N29:S29&lt;&gt;"")*N29:S29)*((U29:Z29="")*IF($E29="",12,$E29)+(U29:Z29&lt;&gt;"")*U29:Z29))</f>
        <v>0</v>
      </c>
      <c r="AC29" s="14" t="str">
        <f>IF(OR($H$8=0,AB29=0),"",AB29/(12*$H$8))</f>
        <v/>
      </c>
    </row>
    <row r="30" spans="2:29" x14ac:dyDescent="0.3">
      <c r="B30" s="1"/>
      <c r="C30" s="1"/>
      <c r="D30" s="39"/>
      <c r="E30" s="34">
        <v>12</v>
      </c>
      <c r="F30" s="13">
        <f>IFERROR(IF(AND(1&lt;=$H$8,$C30&lt;&gt;""),INDEX(DR_VAL,MIN(1,4),MATCH($C30,DR_KAT,0))*IF(N30="",$D30,N30)*IF(U30="",IF($E30="",12,$E30),U30),0),0)</f>
        <v>0</v>
      </c>
      <c r="G30" s="13">
        <f>IFERROR(IF(AND(2&lt;=$H$8,$C30&lt;&gt;""),INDEX(DR_VAL,MIN(2,4),MATCH($C30,DR_KAT,0))*IF(O30="",$D30,O30)*IF(V30="",IF($E30="",12,$E30),V30),0),0)</f>
        <v>0</v>
      </c>
      <c r="H30" s="13">
        <f>IFERROR(IF(AND(3&lt;=$H$8,$C30&lt;&gt;""),INDEX(DR_VAL,MIN(3,4),MATCH($C30,DR_KAT,0))*IF(P30="",$D30,P30)*IF(W30="",IF($E30="",12,$E30),W30),0),0)</f>
        <v>0</v>
      </c>
      <c r="I30" s="13">
        <f>IFERROR(IF(AND(4&lt;=$H$8,$C30&lt;&gt;""),INDEX(DR_VAL,MIN(4,4),MATCH($C30,DR_KAT,0))*IF(Q30="",$D30,Q30)*IF(X30="",IF($E30="",12,$E30),X30),0),0)</f>
        <v>0</v>
      </c>
      <c r="J30" s="13">
        <f>IFERROR(IF(AND(5&lt;=$H$8,$C30&lt;&gt;""),INDEX(DR_VAL,MIN(5,4),MATCH($C30,DR_KAT,0))*IF(R30="",$D30,R30)*IF(Y30="",IF($E30="",12,$E30),Y30),0),0)</f>
        <v>0</v>
      </c>
      <c r="K30" s="13">
        <f>IFERROR(IF(AND(6&lt;=$H$8,$C30&lt;&gt;""),INDEX(DR_VAL,MIN(6,4),MATCH($C30,DR_KAT,0))*IF(S30="",$D30,S30)*IF(Z30="",IF($E30="",12,$E30),Z30),0),0)</f>
        <v>0</v>
      </c>
      <c r="L30" s="13">
        <f t="shared" si="11"/>
        <v>0</v>
      </c>
      <c r="M30" s="50"/>
      <c r="N30" s="39"/>
      <c r="O30" s="39"/>
      <c r="P30" s="39"/>
      <c r="Q30" s="39"/>
      <c r="R30" s="39"/>
      <c r="S30" s="39"/>
      <c r="T30" s="50"/>
      <c r="U30" s="53"/>
      <c r="V30" s="53"/>
      <c r="W30" s="53"/>
      <c r="X30" s="53"/>
      <c r="Y30" s="53"/>
      <c r="Z30" s="53"/>
      <c r="AA30" s="50"/>
      <c r="AB30" s="54">
        <f>SUMPRODUCT(($N$17:$S$17&lt;&gt;"")*((N30:S30="")*$D30+(N30:S30&lt;&gt;"")*N30:S30)*((U30:Z30="")*IF($E30="",12,$E30)+(U30:Z30&lt;&gt;"")*U30:Z30))</f>
        <v>0</v>
      </c>
      <c r="AC30" s="14" t="str">
        <f>IF(OR($H$8=0,AB30=0),"",AB30/(12*$H$8))</f>
        <v/>
      </c>
    </row>
    <row r="31" spans="2:29" x14ac:dyDescent="0.3">
      <c r="B31" s="1"/>
      <c r="C31" s="1"/>
      <c r="D31" s="39"/>
      <c r="E31" s="34">
        <v>12</v>
      </c>
      <c r="F31" s="13">
        <f>IFERROR(IF(AND(1&lt;=$H$8,$C31&lt;&gt;""),INDEX(DR_VAL,MIN(1,4),MATCH($C31,DR_KAT,0))*IF(N31="",$D31,N31)*IF(U31="",IF($E31="",12,$E31),U31),0),0)</f>
        <v>0</v>
      </c>
      <c r="G31" s="13">
        <f>IFERROR(IF(AND(2&lt;=$H$8,$C31&lt;&gt;""),INDEX(DR_VAL,MIN(2,4),MATCH($C31,DR_KAT,0))*IF(O31="",$D31,O31)*IF(V31="",IF($E31="",12,$E31),V31),0),0)</f>
        <v>0</v>
      </c>
      <c r="H31" s="13">
        <f>IFERROR(IF(AND(3&lt;=$H$8,$C31&lt;&gt;""),INDEX(DR_VAL,MIN(3,4),MATCH($C31,DR_KAT,0))*IF(P31="",$D31,P31)*IF(W31="",IF($E31="",12,$E31),W31),0),0)</f>
        <v>0</v>
      </c>
      <c r="I31" s="13">
        <f>IFERROR(IF(AND(4&lt;=$H$8,$C31&lt;&gt;""),INDEX(DR_VAL,MIN(4,4),MATCH($C31,DR_KAT,0))*IF(Q31="",$D31,Q31)*IF(X31="",IF($E31="",12,$E31),X31),0),0)</f>
        <v>0</v>
      </c>
      <c r="J31" s="13">
        <f>IFERROR(IF(AND(5&lt;=$H$8,$C31&lt;&gt;""),INDEX(DR_VAL,MIN(5,4),MATCH($C31,DR_KAT,0))*IF(R31="",$D31,R31)*IF(Y31="",IF($E31="",12,$E31),Y31),0),0)</f>
        <v>0</v>
      </c>
      <c r="K31" s="13">
        <f>IFERROR(IF(AND(6&lt;=$H$8,$C31&lt;&gt;""),INDEX(DR_VAL,MIN(6,4),MATCH($C31,DR_KAT,0))*IF(S31="",$D31,S31)*IF(Z31="",IF($E31="",12,$E31),Z31),0),0)</f>
        <v>0</v>
      </c>
      <c r="L31" s="13">
        <f t="shared" si="11"/>
        <v>0</v>
      </c>
      <c r="M31" s="50"/>
      <c r="N31" s="39"/>
      <c r="O31" s="39"/>
      <c r="P31" s="39"/>
      <c r="Q31" s="39"/>
      <c r="R31" s="39"/>
      <c r="S31" s="39"/>
      <c r="T31" s="50"/>
      <c r="U31" s="53"/>
      <c r="V31" s="53"/>
      <c r="W31" s="53"/>
      <c r="X31" s="53"/>
      <c r="Y31" s="53"/>
      <c r="Z31" s="53"/>
      <c r="AA31" s="50"/>
      <c r="AB31" s="54">
        <f>SUMPRODUCT(($N$17:$S$17&lt;&gt;"")*((N31:S31="")*$D31+(N31:S31&lt;&gt;"")*N31:S31)*((U31:Z31="")*IF($E31="",12,$E31)+(U31:Z31&lt;&gt;"")*U31:Z31))</f>
        <v>0</v>
      </c>
      <c r="AC31" s="14" t="str">
        <f>IF(OR($H$8=0,AB31=0),"",AB31/(12*$H$8))</f>
        <v/>
      </c>
    </row>
    <row r="32" spans="2:29" x14ac:dyDescent="0.3">
      <c r="B32" s="6" t="s">
        <v>261</v>
      </c>
      <c r="F32" s="15">
        <f t="shared" ref="F32:K32" si="12">SUM(F19:F26)+SUM(F28:F31)</f>
        <v>0</v>
      </c>
      <c r="G32" s="15">
        <f t="shared" si="12"/>
        <v>0</v>
      </c>
      <c r="H32" s="15">
        <f t="shared" si="12"/>
        <v>0</v>
      </c>
      <c r="I32" s="15">
        <f t="shared" si="12"/>
        <v>0</v>
      </c>
      <c r="J32" s="15">
        <f t="shared" si="12"/>
        <v>0</v>
      </c>
      <c r="K32" s="15">
        <f t="shared" si="12"/>
        <v>0</v>
      </c>
      <c r="L32" s="15">
        <f t="shared" si="11"/>
        <v>0</v>
      </c>
    </row>
    <row r="33" spans="2:12" x14ac:dyDescent="0.3">
      <c r="B33" s="5" t="s">
        <v>44</v>
      </c>
      <c r="D33" s="10">
        <f>LKP</f>
        <v>0.59859999999999991</v>
      </c>
      <c r="F33" s="13">
        <f t="shared" ref="F33:K33" si="13">F32*LKP</f>
        <v>0</v>
      </c>
      <c r="G33" s="13">
        <f t="shared" si="13"/>
        <v>0</v>
      </c>
      <c r="H33" s="13">
        <f t="shared" si="13"/>
        <v>0</v>
      </c>
      <c r="I33" s="13">
        <f t="shared" si="13"/>
        <v>0</v>
      </c>
      <c r="J33" s="13">
        <f t="shared" si="13"/>
        <v>0</v>
      </c>
      <c r="K33" s="13">
        <f t="shared" si="13"/>
        <v>0</v>
      </c>
      <c r="L33" s="13">
        <f t="shared" si="11"/>
        <v>0</v>
      </c>
    </row>
    <row r="34" spans="2:12" x14ac:dyDescent="0.3">
      <c r="B34" s="6" t="s">
        <v>262</v>
      </c>
      <c r="F34" s="15">
        <f t="shared" ref="F34:K34" si="14">F32+F33</f>
        <v>0</v>
      </c>
      <c r="G34" s="15">
        <f t="shared" si="14"/>
        <v>0</v>
      </c>
      <c r="H34" s="15">
        <f t="shared" si="14"/>
        <v>0</v>
      </c>
      <c r="I34" s="15">
        <f t="shared" si="14"/>
        <v>0</v>
      </c>
      <c r="J34" s="15">
        <f t="shared" si="14"/>
        <v>0</v>
      </c>
      <c r="K34" s="15">
        <f t="shared" si="14"/>
        <v>0</v>
      </c>
      <c r="L34" s="15">
        <f t="shared" si="11"/>
        <v>0</v>
      </c>
    </row>
    <row r="36" spans="2:12" ht="14.25" customHeight="1" x14ac:dyDescent="0.3">
      <c r="B36" s="64" t="s">
        <v>263</v>
      </c>
      <c r="C36" s="61"/>
      <c r="D36" s="61"/>
      <c r="E36" s="61"/>
      <c r="F36" s="61"/>
      <c r="G36" s="61"/>
      <c r="H36" s="61"/>
      <c r="I36" s="61"/>
      <c r="J36" s="61"/>
      <c r="K36" s="61"/>
      <c r="L36" s="61"/>
    </row>
    <row r="37" spans="2:12" x14ac:dyDescent="0.3">
      <c r="B37" s="69" t="s">
        <v>264</v>
      </c>
      <c r="C37" s="61"/>
      <c r="D37" s="61"/>
      <c r="E37" s="61"/>
      <c r="F37" s="61"/>
      <c r="G37" s="61"/>
      <c r="H37" s="61"/>
      <c r="I37" s="61"/>
      <c r="J37" s="61"/>
      <c r="K37" s="61"/>
      <c r="L37" s="61"/>
    </row>
    <row r="38" spans="2:12" x14ac:dyDescent="0.3">
      <c r="B38" s="5" t="s">
        <v>265</v>
      </c>
      <c r="F38" s="38"/>
      <c r="G38" s="38"/>
      <c r="H38" s="38"/>
      <c r="I38" s="38"/>
      <c r="J38" s="38"/>
      <c r="K38" s="38"/>
      <c r="L38" s="13">
        <f t="shared" ref="L38:L46" si="15">SUM(F38:K38)</f>
        <v>0</v>
      </c>
    </row>
    <row r="39" spans="2:12" x14ac:dyDescent="0.3">
      <c r="B39" s="5" t="s">
        <v>266</v>
      </c>
      <c r="F39" s="38"/>
      <c r="G39" s="38"/>
      <c r="H39" s="38"/>
      <c r="I39" s="38"/>
      <c r="J39" s="38"/>
      <c r="K39" s="38"/>
      <c r="L39" s="13">
        <f t="shared" si="15"/>
        <v>0</v>
      </c>
    </row>
    <row r="40" spans="2:12" x14ac:dyDescent="0.3">
      <c r="B40" s="5" t="s">
        <v>267</v>
      </c>
      <c r="F40" s="38"/>
      <c r="G40" s="38"/>
      <c r="H40" s="38"/>
      <c r="I40" s="38"/>
      <c r="J40" s="38"/>
      <c r="K40" s="38"/>
      <c r="L40" s="13">
        <f t="shared" si="15"/>
        <v>0</v>
      </c>
    </row>
    <row r="41" spans="2:12" x14ac:dyDescent="0.3">
      <c r="B41" s="5" t="s">
        <v>268</v>
      </c>
      <c r="F41" s="38"/>
      <c r="G41" s="38"/>
      <c r="H41" s="38"/>
      <c r="I41" s="38"/>
      <c r="J41" s="38"/>
      <c r="K41" s="38"/>
      <c r="L41" s="13">
        <f t="shared" si="15"/>
        <v>0</v>
      </c>
    </row>
    <row r="42" spans="2:12" x14ac:dyDescent="0.3">
      <c r="B42" s="5" t="s">
        <v>269</v>
      </c>
      <c r="F42" s="38"/>
      <c r="G42" s="38"/>
      <c r="H42" s="38"/>
      <c r="I42" s="38"/>
      <c r="J42" s="38"/>
      <c r="K42" s="38"/>
      <c r="L42" s="13">
        <f t="shared" si="15"/>
        <v>0</v>
      </c>
    </row>
    <row r="43" spans="2:12" x14ac:dyDescent="0.3">
      <c r="B43" s="5" t="s">
        <v>270</v>
      </c>
      <c r="F43" s="38"/>
      <c r="G43" s="38"/>
      <c r="H43" s="38"/>
      <c r="I43" s="38"/>
      <c r="J43" s="38"/>
      <c r="K43" s="38"/>
      <c r="L43" s="13">
        <f t="shared" si="15"/>
        <v>0</v>
      </c>
    </row>
    <row r="44" spans="2:12" x14ac:dyDescent="0.3">
      <c r="B44" s="5" t="s">
        <v>271</v>
      </c>
      <c r="F44" s="38"/>
      <c r="G44" s="38"/>
      <c r="H44" s="38"/>
      <c r="I44" s="38"/>
      <c r="J44" s="38"/>
      <c r="K44" s="38"/>
      <c r="L44" s="13">
        <f t="shared" si="15"/>
        <v>0</v>
      </c>
    </row>
    <row r="45" spans="2:12" x14ac:dyDescent="0.3">
      <c r="B45" s="5" t="s">
        <v>272</v>
      </c>
      <c r="F45" s="38"/>
      <c r="G45" s="38"/>
      <c r="H45" s="38"/>
      <c r="I45" s="38"/>
      <c r="J45" s="38"/>
      <c r="K45" s="38"/>
      <c r="L45" s="13">
        <f t="shared" si="15"/>
        <v>0</v>
      </c>
    </row>
    <row r="46" spans="2:12" x14ac:dyDescent="0.3">
      <c r="B46" s="6" t="s">
        <v>273</v>
      </c>
      <c r="F46" s="15">
        <f t="shared" ref="F46:K46" si="16">SUM(F38:F45)</f>
        <v>0</v>
      </c>
      <c r="G46" s="15">
        <f t="shared" si="16"/>
        <v>0</v>
      </c>
      <c r="H46" s="15">
        <f t="shared" si="16"/>
        <v>0</v>
      </c>
      <c r="I46" s="15">
        <f t="shared" si="16"/>
        <v>0</v>
      </c>
      <c r="J46" s="15">
        <f t="shared" si="16"/>
        <v>0</v>
      </c>
      <c r="K46" s="15">
        <f t="shared" si="16"/>
        <v>0</v>
      </c>
      <c r="L46" s="15">
        <f t="shared" si="15"/>
        <v>0</v>
      </c>
    </row>
    <row r="47" spans="2:12" x14ac:dyDescent="0.3">
      <c r="B47" s="69" t="s">
        <v>274</v>
      </c>
      <c r="C47" s="61"/>
      <c r="D47" s="61"/>
      <c r="E47" s="61"/>
      <c r="F47" s="61"/>
      <c r="G47" s="61"/>
      <c r="H47" s="61"/>
      <c r="I47" s="61"/>
      <c r="J47" s="61"/>
      <c r="K47" s="61"/>
      <c r="L47" s="61"/>
    </row>
    <row r="48" spans="2:12" x14ac:dyDescent="0.3">
      <c r="B48" s="5" t="s">
        <v>117</v>
      </c>
      <c r="F48" s="38"/>
      <c r="G48" s="38"/>
      <c r="H48" s="38"/>
      <c r="I48" s="38"/>
      <c r="J48" s="38"/>
      <c r="K48" s="38"/>
      <c r="L48" s="13">
        <f t="shared" ref="L48:L54" si="17">SUM(F48:K48)</f>
        <v>0</v>
      </c>
    </row>
    <row r="49" spans="2:29" x14ac:dyDescent="0.3">
      <c r="B49" s="5" t="s">
        <v>275</v>
      </c>
      <c r="F49" s="38"/>
      <c r="G49" s="38"/>
      <c r="H49" s="38"/>
      <c r="I49" s="38"/>
      <c r="J49" s="38"/>
      <c r="K49" s="38"/>
      <c r="L49" s="13">
        <f t="shared" si="17"/>
        <v>0</v>
      </c>
    </row>
    <row r="50" spans="2:29" x14ac:dyDescent="0.3">
      <c r="B50" s="5" t="s">
        <v>276</v>
      </c>
      <c r="F50" s="38"/>
      <c r="G50" s="38"/>
      <c r="H50" s="38"/>
      <c r="I50" s="38"/>
      <c r="J50" s="38"/>
      <c r="K50" s="38"/>
      <c r="L50" s="13">
        <f t="shared" si="17"/>
        <v>0</v>
      </c>
    </row>
    <row r="51" spans="2:29" x14ac:dyDescent="0.3">
      <c r="B51" s="5" t="s">
        <v>277</v>
      </c>
      <c r="F51" s="38"/>
      <c r="G51" s="38"/>
      <c r="H51" s="38"/>
      <c r="I51" s="38"/>
      <c r="J51" s="38"/>
      <c r="K51" s="38"/>
      <c r="L51" s="13">
        <f t="shared" si="17"/>
        <v>0</v>
      </c>
    </row>
    <row r="52" spans="2:29" x14ac:dyDescent="0.3">
      <c r="B52" s="5" t="s">
        <v>278</v>
      </c>
      <c r="F52" s="38"/>
      <c r="G52" s="38"/>
      <c r="H52" s="38"/>
      <c r="I52" s="38"/>
      <c r="J52" s="38"/>
      <c r="K52" s="38"/>
      <c r="L52" s="13">
        <f t="shared" si="17"/>
        <v>0</v>
      </c>
    </row>
    <row r="53" spans="2:29" x14ac:dyDescent="0.3">
      <c r="B53" s="5" t="s">
        <v>279</v>
      </c>
      <c r="F53" s="38"/>
      <c r="G53" s="38"/>
      <c r="H53" s="38"/>
      <c r="I53" s="38"/>
      <c r="J53" s="38"/>
      <c r="K53" s="38"/>
      <c r="L53" s="13">
        <f t="shared" si="17"/>
        <v>0</v>
      </c>
    </row>
    <row r="54" spans="2:29" x14ac:dyDescent="0.3">
      <c r="B54" s="6" t="s">
        <v>280</v>
      </c>
      <c r="F54" s="15">
        <f t="shared" ref="F54:K54" si="18">SUM(F48:F53)</f>
        <v>0</v>
      </c>
      <c r="G54" s="15">
        <f t="shared" si="18"/>
        <v>0</v>
      </c>
      <c r="H54" s="15">
        <f t="shared" si="18"/>
        <v>0</v>
      </c>
      <c r="I54" s="15">
        <f t="shared" si="18"/>
        <v>0</v>
      </c>
      <c r="J54" s="15">
        <f t="shared" si="18"/>
        <v>0</v>
      </c>
      <c r="K54" s="15">
        <f t="shared" si="18"/>
        <v>0</v>
      </c>
      <c r="L54" s="15">
        <f t="shared" si="17"/>
        <v>0</v>
      </c>
    </row>
    <row r="55" spans="2:29" x14ac:dyDescent="0.3">
      <c r="B55" s="69" t="s">
        <v>281</v>
      </c>
      <c r="C55" s="61"/>
      <c r="D55" s="61"/>
      <c r="E55" s="61"/>
      <c r="F55" s="61"/>
      <c r="G55" s="61"/>
      <c r="H55" s="61"/>
      <c r="I55" s="61"/>
      <c r="J55" s="61"/>
      <c r="K55" s="61"/>
      <c r="L55" s="61"/>
      <c r="M55" s="9"/>
      <c r="N55" s="64" t="s">
        <v>282</v>
      </c>
      <c r="O55" s="61"/>
      <c r="P55" s="61"/>
      <c r="Q55" s="61"/>
      <c r="R55" s="61"/>
      <c r="S55" s="61"/>
      <c r="T55" s="9"/>
      <c r="U55" s="64" t="s">
        <v>282</v>
      </c>
      <c r="V55" s="61"/>
      <c r="W55" s="61"/>
      <c r="X55" s="61"/>
      <c r="Y55" s="61"/>
      <c r="Z55" s="61"/>
      <c r="AA55" s="9"/>
      <c r="AB55" s="9"/>
      <c r="AC55" s="9"/>
    </row>
    <row r="56" spans="2:29" x14ac:dyDescent="0.3">
      <c r="B56" s="5" t="s">
        <v>283</v>
      </c>
      <c r="C56" s="67" t="s">
        <v>284</v>
      </c>
      <c r="D56" s="68"/>
      <c r="E56" s="68"/>
      <c r="G56" s="74" t="str">
        <f>IF($C$56="Transfer","→ NOT part of the INDI base","→ part of the INDI base")</f>
        <v>→ part of the INDI base</v>
      </c>
      <c r="H56" s="61"/>
      <c r="I56" s="61"/>
      <c r="J56" s="61"/>
      <c r="K56" s="61"/>
      <c r="L56" s="61"/>
      <c r="M56" s="50"/>
      <c r="T56" s="50"/>
      <c r="AA56" s="50"/>
    </row>
    <row r="57" spans="2:29" x14ac:dyDescent="0.3">
      <c r="B57" s="1"/>
      <c r="C57" s="38"/>
      <c r="D57" s="39"/>
      <c r="E57" s="34">
        <v>12</v>
      </c>
      <c r="F57" s="13">
        <f>IF(1&lt;=$H$8,$C57*IF(U57="",IF($E57="",12,$E57),U57)*IF(N57="",$D57,N57)*(1+SAL_IDX)^0,0)</f>
        <v>0</v>
      </c>
      <c r="G57" s="13">
        <f>IF(2&lt;=$H$8,$C57*IF(V57="",IF($E57="",12,$E57),V57)*IF(O57="",$D57,O57)*(1+SAL_IDX)^1,0)</f>
        <v>0</v>
      </c>
      <c r="H57" s="13">
        <f>IF(3&lt;=$H$8,$C57*IF(W57="",IF($E57="",12,$E57),W57)*IF(P57="",$D57,P57)*(1+SAL_IDX)^2,0)</f>
        <v>0</v>
      </c>
      <c r="I57" s="13">
        <f>IF(4&lt;=$H$8,$C57*IF(X57="",IF($E57="",12,$E57),X57)*IF(Q57="",$D57,Q57)*(1+SAL_IDX)^3,0)</f>
        <v>0</v>
      </c>
      <c r="J57" s="13">
        <f>IF(5&lt;=$H$8,$C57*IF(Y57="",IF($E57="",12,$E57),Y57)*IF(R57="",$D57,R57)*(1+SAL_IDX)^4,0)</f>
        <v>0</v>
      </c>
      <c r="K57" s="13">
        <f>IF(6&lt;=$H$8,$C57*IF(Z57="",IF($E57="",12,$E57),Z57)*IF(S57="",$D57,S57)*(1+SAL_IDX)^5,0)</f>
        <v>0</v>
      </c>
      <c r="L57" s="13">
        <f t="shared" ref="L57:L62" si="19">SUM(F57:K57)</f>
        <v>0</v>
      </c>
      <c r="M57" s="50"/>
      <c r="N57" s="39"/>
      <c r="O57" s="39"/>
      <c r="P57" s="39"/>
      <c r="Q57" s="39"/>
      <c r="R57" s="39"/>
      <c r="S57" s="39"/>
      <c r="T57" s="50"/>
      <c r="U57" s="53"/>
      <c r="V57" s="53"/>
      <c r="W57" s="53"/>
      <c r="X57" s="53"/>
      <c r="Y57" s="53"/>
      <c r="Z57" s="53"/>
      <c r="AA57" s="50"/>
      <c r="AB57" s="54">
        <f>SUMPRODUCT(($N$17:$S$17&lt;&gt;"")*((N57:S57="")*$D57+(N57:S57&lt;&gt;"")*N57:S57)*((U57:Z57="")*IF($E57="",12,$E57)+(U57:Z57&lt;&gt;"")*U57:Z57))</f>
        <v>0</v>
      </c>
      <c r="AC57" s="14" t="str">
        <f>IF(OR($H$8=0,AB57=0),"",AB57/(12*$H$8))</f>
        <v/>
      </c>
    </row>
    <row r="58" spans="2:29" x14ac:dyDescent="0.3">
      <c r="B58" s="1"/>
      <c r="C58" s="38"/>
      <c r="D58" s="39"/>
      <c r="E58" s="34">
        <v>12</v>
      </c>
      <c r="F58" s="13">
        <f>IF(1&lt;=$H$8,$C58*IF(U58="",IF($E58="",12,$E58),U58)*IF(N58="",$D58,N58)*(1+SAL_IDX)^0,0)</f>
        <v>0</v>
      </c>
      <c r="G58" s="13">
        <f>IF(2&lt;=$H$8,$C58*IF(V58="",IF($E58="",12,$E58),V58)*IF(O58="",$D58,O58)*(1+SAL_IDX)^1,0)</f>
        <v>0</v>
      </c>
      <c r="H58" s="13">
        <f>IF(3&lt;=$H$8,$C58*IF(W58="",IF($E58="",12,$E58),W58)*IF(P58="",$D58,P58)*(1+SAL_IDX)^2,0)</f>
        <v>0</v>
      </c>
      <c r="I58" s="13">
        <f>IF(4&lt;=$H$8,$C58*IF(X58="",IF($E58="",12,$E58),X58)*IF(Q58="",$D58,Q58)*(1+SAL_IDX)^3,0)</f>
        <v>0</v>
      </c>
      <c r="J58" s="13">
        <f>IF(5&lt;=$H$8,$C58*IF(Y58="",IF($E58="",12,$E58),Y58)*IF(R58="",$D58,R58)*(1+SAL_IDX)^4,0)</f>
        <v>0</v>
      </c>
      <c r="K58" s="13">
        <f>IF(6&lt;=$H$8,$C58*IF(Z58="",IF($E58="",12,$E58),Z58)*IF(S58="",$D58,S58)*(1+SAL_IDX)^5,0)</f>
        <v>0</v>
      </c>
      <c r="L58" s="13">
        <f t="shared" si="19"/>
        <v>0</v>
      </c>
      <c r="M58" s="50"/>
      <c r="N58" s="39"/>
      <c r="O58" s="39"/>
      <c r="P58" s="39"/>
      <c r="Q58" s="39"/>
      <c r="R58" s="39"/>
      <c r="S58" s="39"/>
      <c r="T58" s="50"/>
      <c r="U58" s="53"/>
      <c r="V58" s="53"/>
      <c r="W58" s="53"/>
      <c r="X58" s="53"/>
      <c r="Y58" s="53"/>
      <c r="Z58" s="53"/>
      <c r="AA58" s="50"/>
      <c r="AB58" s="54">
        <f>SUMPRODUCT(($N$17:$S$17&lt;&gt;"")*((N58:S58="")*$D58+(N58:S58&lt;&gt;"")*N58:S58)*((U58:Z58="")*IF($E58="",12,$E58)+(U58:Z58&lt;&gt;"")*U58:Z58))</f>
        <v>0</v>
      </c>
      <c r="AC58" s="14" t="str">
        <f>IF(OR($H$8=0,AB58=0),"",AB58/(12*$H$8))</f>
        <v/>
      </c>
    </row>
    <row r="59" spans="2:29" x14ac:dyDescent="0.3">
      <c r="B59" s="1"/>
      <c r="C59" s="38"/>
      <c r="D59" s="39"/>
      <c r="E59" s="34">
        <v>12</v>
      </c>
      <c r="F59" s="13">
        <f>IF(1&lt;=$H$8,$C59*IF(U59="",IF($E59="",12,$E59),U59)*IF(N59="",$D59,N59)*(1+SAL_IDX)^0,0)</f>
        <v>0</v>
      </c>
      <c r="G59" s="13">
        <f>IF(2&lt;=$H$8,$C59*IF(V59="",IF($E59="",12,$E59),V59)*IF(O59="",$D59,O59)*(1+SAL_IDX)^1,0)</f>
        <v>0</v>
      </c>
      <c r="H59" s="13">
        <f>IF(3&lt;=$H$8,$C59*IF(W59="",IF($E59="",12,$E59),W59)*IF(P59="",$D59,P59)*(1+SAL_IDX)^2,0)</f>
        <v>0</v>
      </c>
      <c r="I59" s="13">
        <f>IF(4&lt;=$H$8,$C59*IF(X59="",IF($E59="",12,$E59),X59)*IF(Q59="",$D59,Q59)*(1+SAL_IDX)^3,0)</f>
        <v>0</v>
      </c>
      <c r="J59" s="13">
        <f>IF(5&lt;=$H$8,$C59*IF(Y59="",IF($E59="",12,$E59),Y59)*IF(R59="",$D59,R59)*(1+SAL_IDX)^4,0)</f>
        <v>0</v>
      </c>
      <c r="K59" s="13">
        <f>IF(6&lt;=$H$8,$C59*IF(Z59="",IF($E59="",12,$E59),Z59)*IF(S59="",$D59,S59)*(1+SAL_IDX)^5,0)</f>
        <v>0</v>
      </c>
      <c r="L59" s="13">
        <f t="shared" si="19"/>
        <v>0</v>
      </c>
      <c r="M59" s="50"/>
      <c r="N59" s="39"/>
      <c r="O59" s="39"/>
      <c r="P59" s="39"/>
      <c r="Q59" s="39"/>
      <c r="R59" s="39"/>
      <c r="S59" s="39"/>
      <c r="T59" s="50"/>
      <c r="U59" s="53"/>
      <c r="V59" s="53"/>
      <c r="W59" s="53"/>
      <c r="X59" s="53"/>
      <c r="Y59" s="53"/>
      <c r="Z59" s="53"/>
      <c r="AA59" s="50"/>
      <c r="AB59" s="54">
        <f>SUMPRODUCT(($N$17:$S$17&lt;&gt;"")*((N59:S59="")*$D59+(N59:S59&lt;&gt;"")*N59:S59)*((U59:Z59="")*IF($E59="",12,$E59)+(U59:Z59&lt;&gt;"")*U59:Z59))</f>
        <v>0</v>
      </c>
      <c r="AC59" s="14" t="str">
        <f>IF(OR($H$8=0,AB59=0),"",AB59/(12*$H$8))</f>
        <v/>
      </c>
    </row>
    <row r="60" spans="2:29" x14ac:dyDescent="0.3">
      <c r="B60" s="1"/>
      <c r="C60" s="38"/>
      <c r="D60" s="39"/>
      <c r="E60" s="34">
        <v>12</v>
      </c>
      <c r="F60" s="13">
        <f>IF(1&lt;=$H$8,$C60*IF(U60="",IF($E60="",12,$E60),U60)*IF(N60="",$D60,N60)*(1+SAL_IDX)^0,0)</f>
        <v>0</v>
      </c>
      <c r="G60" s="13">
        <f>IF(2&lt;=$H$8,$C60*IF(V60="",IF($E60="",12,$E60),V60)*IF(O60="",$D60,O60)*(1+SAL_IDX)^1,0)</f>
        <v>0</v>
      </c>
      <c r="H60" s="13">
        <f>IF(3&lt;=$H$8,$C60*IF(W60="",IF($E60="",12,$E60),W60)*IF(P60="",$D60,P60)*(1+SAL_IDX)^2,0)</f>
        <v>0</v>
      </c>
      <c r="I60" s="13">
        <f>IF(4&lt;=$H$8,$C60*IF(X60="",IF($E60="",12,$E60),X60)*IF(Q60="",$D60,Q60)*(1+SAL_IDX)^3,0)</f>
        <v>0</v>
      </c>
      <c r="J60" s="13">
        <f>IF(5&lt;=$H$8,$C60*IF(Y60="",IF($E60="",12,$E60),Y60)*IF(R60="",$D60,R60)*(1+SAL_IDX)^4,0)</f>
        <v>0</v>
      </c>
      <c r="K60" s="13">
        <f>IF(6&lt;=$H$8,$C60*IF(Z60="",IF($E60="",12,$E60),Z60)*IF(S60="",$D60,S60)*(1+SAL_IDX)^5,0)</f>
        <v>0</v>
      </c>
      <c r="L60" s="13">
        <f t="shared" si="19"/>
        <v>0</v>
      </c>
      <c r="M60" s="50"/>
      <c r="N60" s="39"/>
      <c r="O60" s="39"/>
      <c r="P60" s="39"/>
      <c r="Q60" s="39"/>
      <c r="R60" s="39"/>
      <c r="S60" s="39"/>
      <c r="T60" s="50"/>
      <c r="U60" s="53"/>
      <c r="V60" s="53"/>
      <c r="W60" s="53"/>
      <c r="X60" s="53"/>
      <c r="Y60" s="53"/>
      <c r="Z60" s="53"/>
      <c r="AA60" s="50"/>
      <c r="AB60" s="54">
        <f>SUMPRODUCT(($N$17:$S$17&lt;&gt;"")*((N60:S60="")*$D60+(N60:S60&lt;&gt;"")*N60:S60)*((U60:Z60="")*IF($E60="",12,$E60)+(U60:Z60&lt;&gt;"")*U60:Z60))</f>
        <v>0</v>
      </c>
      <c r="AC60" s="14" t="str">
        <f>IF(OR($H$8=0,AB60=0),"",AB60/(12*$H$8))</f>
        <v/>
      </c>
    </row>
    <row r="61" spans="2:29" x14ac:dyDescent="0.3">
      <c r="B61" s="6" t="s">
        <v>285</v>
      </c>
      <c r="F61" s="15">
        <f t="shared" ref="F61:K61" si="20">SUM(F57:F60)</f>
        <v>0</v>
      </c>
      <c r="G61" s="15">
        <f t="shared" si="20"/>
        <v>0</v>
      </c>
      <c r="H61" s="15">
        <f t="shared" si="20"/>
        <v>0</v>
      </c>
      <c r="I61" s="15">
        <f t="shared" si="20"/>
        <v>0</v>
      </c>
      <c r="J61" s="15">
        <f t="shared" si="20"/>
        <v>0</v>
      </c>
      <c r="K61" s="15">
        <f t="shared" si="20"/>
        <v>0</v>
      </c>
      <c r="L61" s="15">
        <f t="shared" si="19"/>
        <v>0</v>
      </c>
    </row>
    <row r="62" spans="2:29" x14ac:dyDescent="0.3">
      <c r="B62" s="6" t="s">
        <v>286</v>
      </c>
      <c r="D62" s="10">
        <f>LKP_EXT</f>
        <v>0.47499999999999998</v>
      </c>
      <c r="F62" s="15">
        <f t="shared" ref="F62:K62" si="21">F61*(1+LKP_EXT)</f>
        <v>0</v>
      </c>
      <c r="G62" s="15">
        <f t="shared" si="21"/>
        <v>0</v>
      </c>
      <c r="H62" s="15">
        <f t="shared" si="21"/>
        <v>0</v>
      </c>
      <c r="I62" s="15">
        <f t="shared" si="21"/>
        <v>0</v>
      </c>
      <c r="J62" s="15">
        <f t="shared" si="21"/>
        <v>0</v>
      </c>
      <c r="K62" s="15">
        <f t="shared" si="21"/>
        <v>0</v>
      </c>
      <c r="L62" s="15">
        <f t="shared" si="19"/>
        <v>0</v>
      </c>
    </row>
    <row r="64" spans="2:29" ht="14.25" customHeight="1" x14ac:dyDescent="0.3">
      <c r="B64" s="64" t="s">
        <v>287</v>
      </c>
      <c r="C64" s="61"/>
      <c r="D64" s="61"/>
      <c r="E64" s="61"/>
      <c r="F64" s="61"/>
      <c r="G64" s="61"/>
      <c r="H64" s="61"/>
      <c r="I64" s="61"/>
      <c r="J64" s="61"/>
      <c r="K64" s="61"/>
      <c r="L64" s="61"/>
    </row>
    <row r="65" spans="2:12" x14ac:dyDescent="0.3">
      <c r="B65" s="5" t="s">
        <v>288</v>
      </c>
      <c r="F65" s="13">
        <f t="shared" ref="F65:K65" si="22">F34+F46+IF($C$56="Transfer",0,F62)</f>
        <v>0</v>
      </c>
      <c r="G65" s="13">
        <f t="shared" si="22"/>
        <v>0</v>
      </c>
      <c r="H65" s="13">
        <f t="shared" si="22"/>
        <v>0</v>
      </c>
      <c r="I65" s="13">
        <f t="shared" si="22"/>
        <v>0</v>
      </c>
      <c r="J65" s="13">
        <f t="shared" si="22"/>
        <v>0</v>
      </c>
      <c r="K65" s="13">
        <f t="shared" si="22"/>
        <v>0</v>
      </c>
      <c r="L65" s="13">
        <f>SUM(F65:K65)</f>
        <v>0</v>
      </c>
    </row>
    <row r="66" spans="2:12" x14ac:dyDescent="0.3">
      <c r="B66" s="5" t="s">
        <v>289</v>
      </c>
      <c r="D66" s="10">
        <f>IFERROR(VLOOKUP($C$7,INST_TAB,5,FALSE()),INDI_KI)</f>
        <v>0.28989999999999999</v>
      </c>
      <c r="F66" s="13">
        <f t="shared" ref="F66:K66" si="23">F65*$D$66</f>
        <v>0</v>
      </c>
      <c r="G66" s="13">
        <f t="shared" si="23"/>
        <v>0</v>
      </c>
      <c r="H66" s="13">
        <f t="shared" si="23"/>
        <v>0</v>
      </c>
      <c r="I66" s="13">
        <f t="shared" si="23"/>
        <v>0</v>
      </c>
      <c r="J66" s="13">
        <f t="shared" si="23"/>
        <v>0</v>
      </c>
      <c r="K66" s="13">
        <f t="shared" si="23"/>
        <v>0</v>
      </c>
      <c r="L66" s="13">
        <f>SUM(F66:K66)</f>
        <v>0</v>
      </c>
    </row>
    <row r="68" spans="2:12" ht="21.75" customHeight="1" x14ac:dyDescent="0.3">
      <c r="B68" s="40" t="s">
        <v>290</v>
      </c>
      <c r="C68" s="41"/>
      <c r="D68" s="41"/>
      <c r="E68" s="41"/>
      <c r="F68" s="42">
        <f t="shared" ref="F68:K68" si="24">F34+F46+F54+F62+F66</f>
        <v>0</v>
      </c>
      <c r="G68" s="42">
        <f t="shared" si="24"/>
        <v>0</v>
      </c>
      <c r="H68" s="42">
        <f t="shared" si="24"/>
        <v>0</v>
      </c>
      <c r="I68" s="42">
        <f t="shared" si="24"/>
        <v>0</v>
      </c>
      <c r="J68" s="42">
        <f t="shared" si="24"/>
        <v>0</v>
      </c>
      <c r="K68" s="42">
        <f t="shared" si="24"/>
        <v>0</v>
      </c>
      <c r="L68" s="42">
        <f>SUM(F68:K68)</f>
        <v>0</v>
      </c>
    </row>
    <row r="70" spans="2:12" ht="19.5" customHeight="1" x14ac:dyDescent="0.3">
      <c r="B70" s="64" t="s">
        <v>291</v>
      </c>
      <c r="C70" s="61"/>
      <c r="D70" s="61"/>
      <c r="E70" s="61"/>
      <c r="F70" s="61"/>
      <c r="G70" s="61"/>
      <c r="H70" s="61"/>
      <c r="I70" s="61"/>
      <c r="J70" s="61"/>
      <c r="K70" s="61"/>
      <c r="L70" s="61"/>
    </row>
    <row r="71" spans="2:12" x14ac:dyDescent="0.3">
      <c r="B71" s="5" t="s">
        <v>292</v>
      </c>
      <c r="D71" s="36">
        <f>IF($H$12=0,1,IFERROR(SUMPRODUCT((C19:C26-(C19:C26&gt;$H$12)*(C19:C26-$H$12))*AB19:AB26)/SUMPRODUCT(C19:C26*AB19:AB26),1))</f>
        <v>1</v>
      </c>
      <c r="F71" s="13">
        <f t="shared" ref="F71:K71" si="25">SUM(F19:F26)*$D$71+SUM(F28:F31)</f>
        <v>0</v>
      </c>
      <c r="G71" s="13">
        <f t="shared" si="25"/>
        <v>0</v>
      </c>
      <c r="H71" s="13">
        <f t="shared" si="25"/>
        <v>0</v>
      </c>
      <c r="I71" s="13">
        <f t="shared" si="25"/>
        <v>0</v>
      </c>
      <c r="J71" s="13">
        <f t="shared" si="25"/>
        <v>0</v>
      </c>
      <c r="K71" s="13">
        <f t="shared" si="25"/>
        <v>0</v>
      </c>
      <c r="L71" s="13">
        <f>SUM(F71:K71)</f>
        <v>0</v>
      </c>
    </row>
    <row r="72" spans="2:12" x14ac:dyDescent="0.3">
      <c r="B72" s="5" t="s">
        <v>293</v>
      </c>
      <c r="D72" s="10">
        <f>$C$13</f>
        <v>0.59859999999999991</v>
      </c>
      <c r="F72" s="13">
        <f t="shared" ref="F72:K72" si="26">F71*$C$13</f>
        <v>0</v>
      </c>
      <c r="G72" s="13">
        <f t="shared" si="26"/>
        <v>0</v>
      </c>
      <c r="H72" s="13">
        <f t="shared" si="26"/>
        <v>0</v>
      </c>
      <c r="I72" s="13">
        <f t="shared" si="26"/>
        <v>0</v>
      </c>
      <c r="J72" s="13">
        <f t="shared" si="26"/>
        <v>0</v>
      </c>
      <c r="K72" s="13">
        <f t="shared" si="26"/>
        <v>0</v>
      </c>
      <c r="L72" s="13">
        <f>SUM(F72:K72)</f>
        <v>0</v>
      </c>
    </row>
    <row r="73" spans="2:12" x14ac:dyDescent="0.3">
      <c r="B73" s="5" t="s">
        <v>294</v>
      </c>
      <c r="F73" s="13">
        <f t="shared" ref="F73:K73" si="27">F46+F54+F62-IF($H$13="No",F48,0)</f>
        <v>0</v>
      </c>
      <c r="G73" s="13">
        <f t="shared" si="27"/>
        <v>0</v>
      </c>
      <c r="H73" s="13">
        <f t="shared" si="27"/>
        <v>0</v>
      </c>
      <c r="I73" s="13">
        <f t="shared" si="27"/>
        <v>0</v>
      </c>
      <c r="J73" s="13">
        <f t="shared" si="27"/>
        <v>0</v>
      </c>
      <c r="K73" s="13">
        <f t="shared" si="27"/>
        <v>0</v>
      </c>
      <c r="L73" s="13">
        <f>SUM(F73:K73)</f>
        <v>0</v>
      </c>
    </row>
    <row r="74" spans="2:12" x14ac:dyDescent="0.3">
      <c r="B74" s="5" t="s">
        <v>295</v>
      </c>
      <c r="D74" s="10">
        <f>$C$12</f>
        <v>0.1525</v>
      </c>
      <c r="F74" s="13">
        <f t="shared" ref="F74:K74" si="28">IF($C$12=0,0,IF($H$11="Share of grant",IFERROR((F71+F72+F73)*$C$12/(1-$C$12),0),IF($H$11="Total direct costs",(F71+F72+F73-F52)*$C$12,(F71+F72+F46+IF($C$56="Transfer",0,F62))*$C$12)))</f>
        <v>0</v>
      </c>
      <c r="G74" s="13">
        <f t="shared" si="28"/>
        <v>0</v>
      </c>
      <c r="H74" s="13">
        <f t="shared" si="28"/>
        <v>0</v>
      </c>
      <c r="I74" s="13">
        <f t="shared" si="28"/>
        <v>0</v>
      </c>
      <c r="J74" s="13">
        <f t="shared" si="28"/>
        <v>0</v>
      </c>
      <c r="K74" s="13">
        <f t="shared" si="28"/>
        <v>0</v>
      </c>
      <c r="L74" s="13">
        <f>SUM(F74:K74)</f>
        <v>0</v>
      </c>
    </row>
    <row r="75" spans="2:12" x14ac:dyDescent="0.3">
      <c r="B75" s="32" t="s">
        <v>296</v>
      </c>
      <c r="F75" s="33">
        <f t="shared" ref="F75:K75" si="29">F71+F72+F73+F74</f>
        <v>0</v>
      </c>
      <c r="G75" s="33">
        <f t="shared" si="29"/>
        <v>0</v>
      </c>
      <c r="H75" s="33">
        <f t="shared" si="29"/>
        <v>0</v>
      </c>
      <c r="I75" s="33">
        <f t="shared" si="29"/>
        <v>0</v>
      </c>
      <c r="J75" s="33">
        <f t="shared" si="29"/>
        <v>0</v>
      </c>
      <c r="K75" s="33">
        <f t="shared" si="29"/>
        <v>0</v>
      </c>
      <c r="L75" s="33">
        <f>SUM(F75:K75)</f>
        <v>0</v>
      </c>
    </row>
    <row r="77" spans="2:12" ht="19.5" customHeight="1" x14ac:dyDescent="0.3">
      <c r="B77" s="64" t="s">
        <v>297</v>
      </c>
      <c r="C77" s="61"/>
      <c r="D77" s="61"/>
      <c r="E77" s="61"/>
      <c r="F77" s="61"/>
      <c r="G77" s="61"/>
      <c r="H77" s="61"/>
      <c r="I77" s="61"/>
      <c r="J77" s="61"/>
      <c r="K77" s="61"/>
      <c r="L77" s="61"/>
    </row>
    <row r="78" spans="2:12" x14ac:dyDescent="0.3">
      <c r="B78" s="5" t="s">
        <v>298</v>
      </c>
      <c r="F78" s="13">
        <f t="shared" ref="F78:K78" si="30">F34-F71-F72</f>
        <v>0</v>
      </c>
      <c r="G78" s="13">
        <f t="shared" si="30"/>
        <v>0</v>
      </c>
      <c r="H78" s="13">
        <f t="shared" si="30"/>
        <v>0</v>
      </c>
      <c r="I78" s="13">
        <f t="shared" si="30"/>
        <v>0</v>
      </c>
      <c r="J78" s="13">
        <f t="shared" si="30"/>
        <v>0</v>
      </c>
      <c r="K78" s="13">
        <f t="shared" si="30"/>
        <v>0</v>
      </c>
      <c r="L78" s="13">
        <f>SUM(F78:K78)</f>
        <v>0</v>
      </c>
    </row>
    <row r="79" spans="2:12" x14ac:dyDescent="0.3">
      <c r="B79" s="5" t="s">
        <v>299</v>
      </c>
      <c r="F79" s="13">
        <f t="shared" ref="F79:K79" si="31">IF($H$13="No",F48,0)</f>
        <v>0</v>
      </c>
      <c r="G79" s="13">
        <f t="shared" si="31"/>
        <v>0</v>
      </c>
      <c r="H79" s="13">
        <f t="shared" si="31"/>
        <v>0</v>
      </c>
      <c r="I79" s="13">
        <f t="shared" si="31"/>
        <v>0</v>
      </c>
      <c r="J79" s="13">
        <f t="shared" si="31"/>
        <v>0</v>
      </c>
      <c r="K79" s="13">
        <f t="shared" si="31"/>
        <v>0</v>
      </c>
      <c r="L79" s="13">
        <f>SUM(F79:K79)</f>
        <v>0</v>
      </c>
    </row>
    <row r="80" spans="2:12" x14ac:dyDescent="0.3">
      <c r="B80" s="5" t="s">
        <v>300</v>
      </c>
      <c r="F80" s="13">
        <f t="shared" ref="F80:K80" si="32">F66-F74</f>
        <v>0</v>
      </c>
      <c r="G80" s="13">
        <f t="shared" si="32"/>
        <v>0</v>
      </c>
      <c r="H80" s="13">
        <f t="shared" si="32"/>
        <v>0</v>
      </c>
      <c r="I80" s="13">
        <f t="shared" si="32"/>
        <v>0</v>
      </c>
      <c r="J80" s="13">
        <f t="shared" si="32"/>
        <v>0</v>
      </c>
      <c r="K80" s="13">
        <f t="shared" si="32"/>
        <v>0</v>
      </c>
      <c r="L80" s="13">
        <f>SUM(F80:K80)</f>
        <v>0</v>
      </c>
    </row>
    <row r="81" spans="2:12" x14ac:dyDescent="0.3">
      <c r="B81" s="32" t="s">
        <v>214</v>
      </c>
      <c r="D81" s="43" t="str">
        <f>IF(ROUND($L$81-($L$68-$L$75),2)=0,"","DISCREPANCY!")</f>
        <v/>
      </c>
      <c r="F81" s="33">
        <f t="shared" ref="F81:K81" si="33">F78+F79+F80</f>
        <v>0</v>
      </c>
      <c r="G81" s="33">
        <f t="shared" si="33"/>
        <v>0</v>
      </c>
      <c r="H81" s="33">
        <f t="shared" si="33"/>
        <v>0</v>
      </c>
      <c r="I81" s="33">
        <f t="shared" si="33"/>
        <v>0</v>
      </c>
      <c r="J81" s="33">
        <f t="shared" si="33"/>
        <v>0</v>
      </c>
      <c r="K81" s="33">
        <f t="shared" si="33"/>
        <v>0</v>
      </c>
      <c r="L81" s="33">
        <f>SUM(F81:K81)</f>
        <v>0</v>
      </c>
    </row>
    <row r="82" spans="2:12" x14ac:dyDescent="0.3">
      <c r="B82" s="5" t="s">
        <v>301</v>
      </c>
      <c r="F82" s="66" t="str">
        <f>IF($C$14=0,"",IF($L$82&gt;=$C$14,"— meets the funder's co-financing requirement","— BELOW the funder's co-financing requirement"))</f>
        <v/>
      </c>
      <c r="G82" s="61"/>
      <c r="H82" s="61"/>
      <c r="I82" s="61"/>
      <c r="J82" s="61"/>
      <c r="K82" s="61"/>
      <c r="L82" s="16">
        <f>IF($L$68=0,0,$L$81/$L$68)</f>
        <v>0</v>
      </c>
    </row>
    <row r="84" spans="2:12" ht="19.5" customHeight="1" x14ac:dyDescent="0.3">
      <c r="B84" s="64" t="s">
        <v>302</v>
      </c>
      <c r="C84" s="61"/>
      <c r="D84" s="61"/>
      <c r="E84" s="61"/>
      <c r="F84" s="61"/>
      <c r="G84" s="61"/>
      <c r="H84" s="61"/>
      <c r="I84" s="61"/>
      <c r="J84" s="61"/>
      <c r="K84" s="61"/>
      <c r="L84" s="61"/>
    </row>
    <row r="85" spans="2:12" x14ac:dyDescent="0.3">
      <c r="B85" s="5" t="s">
        <v>303</v>
      </c>
      <c r="F85" s="38"/>
      <c r="G85" s="38"/>
      <c r="H85" s="38"/>
      <c r="I85" s="38"/>
      <c r="J85" s="38"/>
      <c r="K85" s="38"/>
      <c r="L85" s="13">
        <f>SUM(F85:K85)</f>
        <v>0</v>
      </c>
    </row>
    <row r="86" spans="2:12" x14ac:dyDescent="0.3">
      <c r="B86" s="5" t="s">
        <v>304</v>
      </c>
      <c r="F86" s="13" t="str">
        <f t="shared" ref="F86:L86" si="34">IF($L$85=0,"",F85-F75)</f>
        <v/>
      </c>
      <c r="G86" s="13" t="str">
        <f t="shared" si="34"/>
        <v/>
      </c>
      <c r="H86" s="13" t="str">
        <f t="shared" si="34"/>
        <v/>
      </c>
      <c r="I86" s="13" t="str">
        <f t="shared" si="34"/>
        <v/>
      </c>
      <c r="J86" s="13" t="str">
        <f t="shared" si="34"/>
        <v/>
      </c>
      <c r="K86" s="13" t="str">
        <f t="shared" si="34"/>
        <v/>
      </c>
      <c r="L86" s="15" t="str">
        <f t="shared" si="34"/>
        <v/>
      </c>
    </row>
    <row r="88" spans="2:12" x14ac:dyDescent="0.3">
      <c r="B88" s="63" t="s">
        <v>305</v>
      </c>
      <c r="C88" s="61"/>
      <c r="D88" s="61"/>
      <c r="E88" s="61"/>
      <c r="F88" s="61"/>
      <c r="G88" s="61"/>
      <c r="H88" s="61"/>
      <c r="I88" s="61"/>
      <c r="J88" s="61"/>
      <c r="K88" s="61"/>
      <c r="L88" s="61"/>
    </row>
    <row r="90" spans="2:12" ht="19.5" customHeight="1" x14ac:dyDescent="0.3">
      <c r="B90" s="64" t="s">
        <v>306</v>
      </c>
      <c r="C90" s="61"/>
      <c r="D90" s="61"/>
      <c r="E90" s="61"/>
      <c r="F90" s="61"/>
      <c r="G90" s="61"/>
      <c r="H90" s="61"/>
      <c r="I90" s="61"/>
      <c r="J90" s="61"/>
      <c r="K90" s="61"/>
      <c r="L90" s="61"/>
    </row>
    <row r="91" spans="2:12" x14ac:dyDescent="0.3">
      <c r="B91" s="51" t="s">
        <v>307</v>
      </c>
      <c r="C91" s="51"/>
      <c r="D91" s="51"/>
      <c r="E91" s="51"/>
      <c r="F91" s="52">
        <f t="shared" ref="F91:K91" si="35">F$17</f>
        <v>2027</v>
      </c>
      <c r="G91" s="52">
        <f t="shared" si="35"/>
        <v>2028</v>
      </c>
      <c r="H91" s="52">
        <f t="shared" si="35"/>
        <v>2029</v>
      </c>
      <c r="I91" s="52">
        <f t="shared" si="35"/>
        <v>2030</v>
      </c>
      <c r="J91" s="52" t="str">
        <f t="shared" si="35"/>
        <v/>
      </c>
      <c r="K91" s="52" t="str">
        <f t="shared" si="35"/>
        <v/>
      </c>
      <c r="L91" s="51" t="s">
        <v>250</v>
      </c>
    </row>
    <row r="92" spans="2:12" x14ac:dyDescent="0.3">
      <c r="B92" s="55" t="s">
        <v>308</v>
      </c>
      <c r="F92" s="54">
        <f t="shared" ref="F92:K92" si="36">IF(F$17="",0,SUMPRODUCT(((N19:N26="")*$D$19:$D$26+(N19:N26&lt;&gt;"")*N19:N26)*((U19:U26="")*($E$19:$E$26+12*($E$19:$E$26=""))+(U19:U26&lt;&gt;"")*U19:U26)))</f>
        <v>0</v>
      </c>
      <c r="G92" s="54">
        <f t="shared" si="36"/>
        <v>0</v>
      </c>
      <c r="H92" s="54">
        <f t="shared" si="36"/>
        <v>0</v>
      </c>
      <c r="I92" s="54">
        <f t="shared" si="36"/>
        <v>0</v>
      </c>
      <c r="J92" s="54">
        <f t="shared" si="36"/>
        <v>0</v>
      </c>
      <c r="K92" s="54">
        <f t="shared" si="36"/>
        <v>0</v>
      </c>
      <c r="L92" s="54">
        <f>SUM(F92:K92)</f>
        <v>0</v>
      </c>
    </row>
    <row r="93" spans="2:12" x14ac:dyDescent="0.3">
      <c r="B93" s="55" t="s">
        <v>309</v>
      </c>
      <c r="F93" s="54">
        <f t="shared" ref="F93:K93" si="37">IF(F$17="",0,SUMPRODUCT(((N28:N31="")*$D$28:$D$31+(N28:N31&lt;&gt;"")*N28:N31)*((U28:U31="")*($E$28:$E$31+12*($E$28:$E$31=""))+(U28:U31&lt;&gt;"")*U28:U31)))</f>
        <v>0</v>
      </c>
      <c r="G93" s="54">
        <f t="shared" si="37"/>
        <v>0</v>
      </c>
      <c r="H93" s="54">
        <f t="shared" si="37"/>
        <v>0</v>
      </c>
      <c r="I93" s="54">
        <f t="shared" si="37"/>
        <v>0</v>
      </c>
      <c r="J93" s="54">
        <f t="shared" si="37"/>
        <v>0</v>
      </c>
      <c r="K93" s="54">
        <f t="shared" si="37"/>
        <v>0</v>
      </c>
      <c r="L93" s="54">
        <f>SUM(F93:K93)</f>
        <v>0</v>
      </c>
    </row>
    <row r="94" spans="2:12" x14ac:dyDescent="0.3">
      <c r="B94" s="55" t="s">
        <v>310</v>
      </c>
      <c r="F94" s="54">
        <f t="shared" ref="F94:K94" si="38">IF(F$17="",0,SUMPRODUCT(((N57:N60="")*$D$57:$D$60+(N57:N60&lt;&gt;"")*N57:N60)*((U57:U60="")*($E$57:$E$60+12*($E$57:$E$60=""))+(U57:U60&lt;&gt;"")*U57:U60)))</f>
        <v>0</v>
      </c>
      <c r="G94" s="54">
        <f t="shared" si="38"/>
        <v>0</v>
      </c>
      <c r="H94" s="54">
        <f t="shared" si="38"/>
        <v>0</v>
      </c>
      <c r="I94" s="54">
        <f t="shared" si="38"/>
        <v>0</v>
      </c>
      <c r="J94" s="54">
        <f t="shared" si="38"/>
        <v>0</v>
      </c>
      <c r="K94" s="54">
        <f t="shared" si="38"/>
        <v>0</v>
      </c>
      <c r="L94" s="54">
        <f>SUM(F94:K94)</f>
        <v>0</v>
      </c>
    </row>
    <row r="95" spans="2:12" x14ac:dyDescent="0.3">
      <c r="B95" s="6" t="s">
        <v>311</v>
      </c>
      <c r="F95" s="56">
        <f t="shared" ref="F95:K95" si="39">SUM(F92:F94)</f>
        <v>0</v>
      </c>
      <c r="G95" s="56">
        <f t="shared" si="39"/>
        <v>0</v>
      </c>
      <c r="H95" s="56">
        <f t="shared" si="39"/>
        <v>0</v>
      </c>
      <c r="I95" s="56">
        <f t="shared" si="39"/>
        <v>0</v>
      </c>
      <c r="J95" s="56">
        <f t="shared" si="39"/>
        <v>0</v>
      </c>
      <c r="K95" s="56">
        <f t="shared" si="39"/>
        <v>0</v>
      </c>
      <c r="L95" s="56">
        <f>SUM(F95:K95)</f>
        <v>0</v>
      </c>
    </row>
    <row r="96" spans="2:12" x14ac:dyDescent="0.3">
      <c r="B96" s="57" t="s">
        <v>312</v>
      </c>
      <c r="F96" s="58">
        <f t="shared" ref="F96:L96" si="40">F95/12</f>
        <v>0</v>
      </c>
      <c r="G96" s="58">
        <f t="shared" si="40"/>
        <v>0</v>
      </c>
      <c r="H96" s="58">
        <f t="shared" si="40"/>
        <v>0</v>
      </c>
      <c r="I96" s="58">
        <f t="shared" si="40"/>
        <v>0</v>
      </c>
      <c r="J96" s="58">
        <f t="shared" si="40"/>
        <v>0</v>
      </c>
      <c r="K96" s="58">
        <f t="shared" si="40"/>
        <v>0</v>
      </c>
      <c r="L96" s="58">
        <f t="shared" si="40"/>
        <v>0</v>
      </c>
    </row>
    <row r="97" spans="2:12" x14ac:dyDescent="0.3">
      <c r="B97" s="57" t="s">
        <v>313</v>
      </c>
      <c r="L97" s="59">
        <f>IF($H$8=0,"",$L$95/12/$H$8)</f>
        <v>0</v>
      </c>
    </row>
    <row r="99" spans="2:12" x14ac:dyDescent="0.3">
      <c r="B99" s="63" t="s">
        <v>314</v>
      </c>
      <c r="C99" s="61"/>
      <c r="D99" s="61"/>
      <c r="E99" s="61"/>
      <c r="F99" s="61"/>
      <c r="G99" s="61"/>
      <c r="H99" s="61"/>
      <c r="I99" s="61"/>
      <c r="J99" s="61"/>
      <c r="K99" s="61"/>
      <c r="L99" s="61"/>
    </row>
  </sheetData>
  <sheetProtection sheet="1" formatCells="0" formatColumns="0" formatRows="0" sort="0" autoFilter="0"/>
  <mergeCells count="36">
    <mergeCell ref="U55:Z55"/>
    <mergeCell ref="N16:S16"/>
    <mergeCell ref="B64:L64"/>
    <mergeCell ref="B55:L55"/>
    <mergeCell ref="B88:L88"/>
    <mergeCell ref="N27:S27"/>
    <mergeCell ref="B1:L1"/>
    <mergeCell ref="C5:L5"/>
    <mergeCell ref="B10:L10"/>
    <mergeCell ref="B4:L4"/>
    <mergeCell ref="C11:E11"/>
    <mergeCell ref="C8:E8"/>
    <mergeCell ref="H11:L11"/>
    <mergeCell ref="N15:AC15"/>
    <mergeCell ref="AB16:AC16"/>
    <mergeCell ref="U27:Z27"/>
    <mergeCell ref="B36:L36"/>
    <mergeCell ref="B2:L2"/>
    <mergeCell ref="C15:L15"/>
    <mergeCell ref="C6:L6"/>
    <mergeCell ref="C7:E7"/>
    <mergeCell ref="U16:Z16"/>
    <mergeCell ref="N18:S18"/>
    <mergeCell ref="B18:L18"/>
    <mergeCell ref="U18:Z18"/>
    <mergeCell ref="B99:L99"/>
    <mergeCell ref="B84:L84"/>
    <mergeCell ref="N55:S55"/>
    <mergeCell ref="B37:L37"/>
    <mergeCell ref="G56:L56"/>
    <mergeCell ref="B90:L90"/>
    <mergeCell ref="B47:L47"/>
    <mergeCell ref="C56:E56"/>
    <mergeCell ref="B70:L70"/>
    <mergeCell ref="B77:L77"/>
    <mergeCell ref="F82:K82"/>
  </mergeCells>
  <conditionalFormatting sqref="F92:K97">
    <cfRule type="expression" dxfId="149" priority="16">
      <formula>F$17=""</formula>
    </cfRule>
  </conditionalFormatting>
  <conditionalFormatting sqref="F19:L26">
    <cfRule type="expression" dxfId="148" priority="2">
      <formula>F$17=""</formula>
    </cfRule>
  </conditionalFormatting>
  <conditionalFormatting sqref="F28:L31">
    <cfRule type="expression" dxfId="147" priority="3">
      <formula>F$17=""</formula>
    </cfRule>
  </conditionalFormatting>
  <conditionalFormatting sqref="F38:L45">
    <cfRule type="expression" dxfId="146" priority="4">
      <formula>F$17=""</formula>
    </cfRule>
  </conditionalFormatting>
  <conditionalFormatting sqref="F48:L53">
    <cfRule type="expression" dxfId="145" priority="5">
      <formula>F$17=""</formula>
    </cfRule>
  </conditionalFormatting>
  <conditionalFormatting sqref="F57:L60">
    <cfRule type="expression" dxfId="144" priority="6">
      <formula>F$17=""</formula>
    </cfRule>
  </conditionalFormatting>
  <conditionalFormatting sqref="F78:L81">
    <cfRule type="cellIs" dxfId="143" priority="8" operator="lessThan">
      <formula>0</formula>
    </cfRule>
  </conditionalFormatting>
  <conditionalFormatting sqref="F85:L85">
    <cfRule type="expression" dxfId="142" priority="7">
      <formula>F$17=""</formula>
    </cfRule>
  </conditionalFormatting>
  <conditionalFormatting sqref="F86:L86">
    <cfRule type="cellIs" dxfId="141" priority="9" operator="lessThan">
      <formula>0</formula>
    </cfRule>
  </conditionalFormatting>
  <conditionalFormatting sqref="N19:S26">
    <cfRule type="expression" dxfId="140" priority="10">
      <formula>N$17=""</formula>
    </cfRule>
  </conditionalFormatting>
  <conditionalFormatting sqref="N28:S31">
    <cfRule type="expression" dxfId="139" priority="11">
      <formula>N$17=""</formula>
    </cfRule>
  </conditionalFormatting>
  <conditionalFormatting sqref="N57:S60">
    <cfRule type="expression" dxfId="138" priority="12">
      <formula>N$17=""</formula>
    </cfRule>
  </conditionalFormatting>
  <conditionalFormatting sqref="U19:Z26">
    <cfRule type="expression" dxfId="137" priority="13">
      <formula>U$17=""</formula>
    </cfRule>
  </conditionalFormatting>
  <conditionalFormatting sqref="U28:Z31">
    <cfRule type="expression" dxfId="136" priority="14">
      <formula>U$17=""</formula>
    </cfRule>
  </conditionalFormatting>
  <conditionalFormatting sqref="U57:Z60">
    <cfRule type="expression" dxfId="135" priority="15">
      <formula>U$17=""</formula>
    </cfRule>
  </conditionalFormatting>
  <dataValidations count="6">
    <dataValidation type="whole" allowBlank="1" sqref="H8" xr:uid="{00000000-0002-0000-0800-000000000000}">
      <formula1>1</formula1>
      <formula2>6</formula2>
    </dataValidation>
    <dataValidation type="list" allowBlank="1" sqref="C7" xr:uid="{00000000-0002-0000-0800-000001000000}">
      <formula1>INST_LIST</formula1>
      <formula2>0</formula2>
    </dataValidation>
    <dataValidation type="list" allowBlank="1" sqref="C28:C31" xr:uid="{00000000-0002-0000-0800-000002000000}">
      <formula1>DR_KAT</formula1>
      <formula2>0</formula2>
    </dataValidation>
    <dataValidation type="list" allowBlank="1" sqref="C56" xr:uid="{00000000-0002-0000-0800-000003000000}">
      <formula1>"Consultancy,Transfer"</formula1>
      <formula2>0</formula2>
    </dataValidation>
    <dataValidation type="decimal" allowBlank="1" showErrorMessage="1" errorTitle="Involvement" error="Enter a value between 0 % and 100 %. Leave empty to follow column D." sqref="N19:S26 N28:S31 N57:S60" xr:uid="{00000000-0002-0000-0800-000004000000}">
      <formula1>0</formula1>
      <formula2>1</formula2>
    </dataValidation>
    <dataValidation type="decimal" allowBlank="1" showErrorMessage="1" errorTitle="Months" error="Enter 0 to 12 months. Leave empty to follow column E." sqref="U19:Z26 U28:Z31 U57:Z60" xr:uid="{00000000-0002-0000-0800-000005000000}">
      <formula1>0</formula1>
      <formula2>12</formula2>
    </dataValidation>
  </dataValidations>
  <pageMargins left="0.75" right="0.75" top="1" bottom="1" header="0.511811023622047" footer="0.511811023622047"/>
  <pageSetup paperSize="9" orientation="portrait" horizontalDpi="300" verticalDpi="300"/>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10</vt:i4>
      </vt:variant>
    </vt:vector>
  </HeadingPairs>
  <TitlesOfParts>
    <vt:vector size="28" baseType="lpstr">
      <vt:lpstr>Start</vt:lpstr>
      <vt:lpstr>Settings</vt:lpstr>
      <vt:lpstr>Budget basis</vt:lpstr>
      <vt:lpstr>EXAMPLE (excluded)</vt:lpstr>
      <vt:lpstr>Forte</vt:lpstr>
      <vt:lpstr>VR</vt:lpstr>
      <vt:lpstr>Formas</vt:lpstr>
      <vt:lpstr>Vinnova</vt:lpstr>
      <vt:lpstr>Cancerfonden</vt:lpstr>
      <vt:lpstr>Hjärt-Lungfonden</vt:lpstr>
      <vt:lpstr>KAW</vt:lpstr>
      <vt:lpstr>RaHFo</vt:lpstr>
      <vt:lpstr>ADSS</vt:lpstr>
      <vt:lpstr>Tandläkarsällskapet</vt:lpstr>
      <vt:lpstr>SOF</vt:lpstr>
      <vt:lpstr>ALF</vt:lpstr>
      <vt:lpstr>Eklund Foundation</vt:lpstr>
      <vt:lpstr>Other funder</vt:lpstr>
      <vt:lpstr>DR_KAT</vt:lpstr>
      <vt:lpstr>DR_VAL</vt:lpstr>
      <vt:lpstr>FLIK_LISTA</vt:lpstr>
      <vt:lpstr>INDI_KI</vt:lpstr>
      <vt:lpstr>INST_LIST</vt:lpstr>
      <vt:lpstr>INST_TAB</vt:lpstr>
      <vt:lpstr>LKP</vt:lpstr>
      <vt:lpstr>LKP_EXT</vt:lpstr>
      <vt:lpstr>RULES</vt:lpstr>
      <vt:lpstr>SAL_IDX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chris.bengtsson@ki.se</dc:creator>
  <cp:lastModifiedBy>Chris Bengtsson</cp:lastModifiedBy>
  <cp:revision>0</cp:revision>
  <dcterms:created xsi:type="dcterms:W3CDTF">2026-08-24T09:19:44Z</dcterms:created>
  <dcterms:modified xsi:type="dcterms:W3CDTF">2026-09-09T19:12:03Z</dcterms:modified>
  <dc:language>en-US</dc:language>
</cp:coreProperties>
</file>